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05" windowWidth="20100" windowHeight="11115" firstSheet="3" activeTab="3"/>
  </bookViews>
  <sheets>
    <sheet name="SEFA 2-28-2016" sheetId="5" r:id="rId1"/>
    <sheet name="February 2016 Under recovery" sheetId="3" r:id="rId2"/>
    <sheet name="Balance sheet 2-28-2016" sheetId="1" r:id="rId3"/>
    <sheet name="Total Op Rev 9 years" sheetId="4" r:id="rId4"/>
    <sheet name="Indirect Rates Last 6 years" sheetId="2" r:id="rId5"/>
    <sheet name="Revenue vs. xp 2-28-2016" sheetId="6" r:id="rId6"/>
    <sheet name="Budget for 6 major programs" sheetId="7" r:id="rId7"/>
  </sheets>
  <definedNames>
    <definedName name="_xlnm.Print_Area" localSheetId="3">'Total Op Rev 9 years'!$E$1:$R$26</definedName>
  </definedNames>
  <calcPr calcId="145621"/>
</workbook>
</file>

<file path=xl/calcChain.xml><?xml version="1.0" encoding="utf-8"?>
<calcChain xmlns="http://schemas.openxmlformats.org/spreadsheetml/2006/main">
  <c r="H58" i="5" l="1"/>
  <c r="H10" i="5"/>
  <c r="H8" i="5"/>
  <c r="H6" i="5"/>
  <c r="C20" i="2" l="1"/>
  <c r="D20" i="2"/>
  <c r="E20" i="2"/>
  <c r="L20" i="2"/>
  <c r="C22" i="2"/>
  <c r="C37" i="2"/>
  <c r="D37" i="2"/>
  <c r="E37" i="2"/>
  <c r="F37" i="2"/>
  <c r="M50" i="2"/>
  <c r="H96" i="2"/>
  <c r="H102" i="2"/>
  <c r="H104" i="2" s="1"/>
</calcChain>
</file>

<file path=xl/sharedStrings.xml><?xml version="1.0" encoding="utf-8"?>
<sst xmlns="http://schemas.openxmlformats.org/spreadsheetml/2006/main" count="294" uniqueCount="230">
  <si>
    <t>Assets</t>
  </si>
  <si>
    <t xml:space="preserve">   Current Assets</t>
  </si>
  <si>
    <t xml:space="preserve">      Cash and Cash Equivalents</t>
  </si>
  <si>
    <t xml:space="preserve">      Investments</t>
  </si>
  <si>
    <t xml:space="preserve">      Program Recivables</t>
  </si>
  <si>
    <t xml:space="preserve">      Travel Advance &amp; Misc Rec</t>
  </si>
  <si>
    <t xml:space="preserve">      Prepaid Expenses</t>
  </si>
  <si>
    <t>Total Current Assets</t>
  </si>
  <si>
    <t xml:space="preserve">   Fixed Assets</t>
  </si>
  <si>
    <t xml:space="preserve">      Capitalized Fixed Assets (net of accumulated depreciation)</t>
  </si>
  <si>
    <t>Total Fixed Assets</t>
  </si>
  <si>
    <t>Total Assets</t>
  </si>
  <si>
    <t>Liabilities and Fund Balance</t>
  </si>
  <si>
    <t xml:space="preserve">   Current Liabilities</t>
  </si>
  <si>
    <t xml:space="preserve">      Accounts Payables</t>
  </si>
  <si>
    <t xml:space="preserve">      Payroll related payables</t>
  </si>
  <si>
    <t xml:space="preserve">      Accrued Leave Payable</t>
  </si>
  <si>
    <t>Total Current Liabilities</t>
  </si>
  <si>
    <t xml:space="preserve">   Fund Balance</t>
  </si>
  <si>
    <t>Total Liabilities and Fund Balance</t>
  </si>
  <si>
    <t>Northwest Portland Area Indian Health Board</t>
  </si>
  <si>
    <t>Balance Sheet</t>
  </si>
  <si>
    <t>As of 02/28/2016</t>
  </si>
  <si>
    <t>Cash available for drawdown from Payment Management System:  $5,580396.</t>
  </si>
  <si>
    <t>Final Indirect Cost Rate</t>
  </si>
  <si>
    <t>Total Direct Cost Base</t>
  </si>
  <si>
    <t>Total Indirect Costs</t>
  </si>
  <si>
    <t>Indirect Rate as a relationship between Total Indirect Costs and Direct Cost Base Over the Last 6 Years</t>
  </si>
  <si>
    <t xml:space="preserve"> </t>
  </si>
  <si>
    <t>Actual</t>
  </si>
  <si>
    <t>Prior year comparisons do not print</t>
  </si>
  <si>
    <t>February 2016 Over/Under Recovery</t>
  </si>
  <si>
    <t>TOTAL BASE EXPEND</t>
  </si>
  <si>
    <t>TOTAL INDIRECT EXPENDED</t>
  </si>
  <si>
    <t>999-00-00</t>
  </si>
  <si>
    <t>Calculated Rate</t>
  </si>
  <si>
    <t>Provisional under-recovery</t>
  </si>
  <si>
    <t xml:space="preserve">Total Operating Revenues (Grant plus Indirect Revenue) over the last 9 Years </t>
  </si>
  <si>
    <t>Total Operating Revenues</t>
  </si>
  <si>
    <t xml:space="preserve">   Operating Expenses</t>
  </si>
  <si>
    <t xml:space="preserve">      Salaries &amp; Benefits</t>
  </si>
  <si>
    <t>Payroll taxes and Benefits</t>
  </si>
  <si>
    <t xml:space="preserve">      Travel &amp; Conference cost</t>
  </si>
  <si>
    <t xml:space="preserve">      Supplies</t>
  </si>
  <si>
    <t xml:space="preserve">      Minor Equipment</t>
  </si>
  <si>
    <t xml:space="preserve">      Rent &amp; Facilities maintenance</t>
  </si>
  <si>
    <t xml:space="preserve">      Publications</t>
  </si>
  <si>
    <t xml:space="preserve">      Telephone &amp; Communication</t>
  </si>
  <si>
    <t xml:space="preserve">      Insurance</t>
  </si>
  <si>
    <t xml:space="preserve">      Equipment Lease &amp; Maintenance</t>
  </si>
  <si>
    <t xml:space="preserve">      Advertising for Recruitment</t>
  </si>
  <si>
    <t xml:space="preserve">      Professional Services</t>
  </si>
  <si>
    <t xml:space="preserve">      Other</t>
  </si>
  <si>
    <t xml:space="preserve">      Contracts</t>
  </si>
  <si>
    <t xml:space="preserve">      Education Stipends</t>
  </si>
  <si>
    <t xml:space="preserve">      Depreciation</t>
  </si>
  <si>
    <t>Total Functional Expenses</t>
  </si>
  <si>
    <t>Less Direct Cost Adjustments:</t>
  </si>
  <si>
    <t xml:space="preserve">               Major Contracts</t>
  </si>
  <si>
    <t xml:space="preserve">               Education Stipends</t>
  </si>
  <si>
    <t xml:space="preserve">               Non-Program Costs</t>
  </si>
  <si>
    <t>Total Exclusions from Base</t>
  </si>
  <si>
    <t>Adjusted Base</t>
  </si>
  <si>
    <t>NORTHWEST PORTLAND AREA INDIAN HEALTH BOARD</t>
  </si>
  <si>
    <t>Schedule of Expenditure of Federal Awards as of 2-28-2016</t>
  </si>
  <si>
    <t>PY</t>
  </si>
  <si>
    <t>Cash</t>
  </si>
  <si>
    <t>Current</t>
  </si>
  <si>
    <t>Award</t>
  </si>
  <si>
    <t>Grant#</t>
  </si>
  <si>
    <t>Agency</t>
  </si>
  <si>
    <t>CFDA</t>
  </si>
  <si>
    <t>Receivable</t>
  </si>
  <si>
    <t>Awards</t>
  </si>
  <si>
    <t>Expended</t>
  </si>
  <si>
    <t>Encumbrances</t>
  </si>
  <si>
    <t>Received</t>
  </si>
  <si>
    <t>Balance</t>
  </si>
  <si>
    <t>1200 acct</t>
  </si>
  <si>
    <t>HHS-IHS 10-01-08-9/30/09</t>
  </si>
  <si>
    <t>93-228</t>
  </si>
  <si>
    <t>Health Management Development Program</t>
  </si>
  <si>
    <t>HHS-NIH</t>
  </si>
  <si>
    <t>93-718</t>
  </si>
  <si>
    <t>Meaningful Use</t>
  </si>
  <si>
    <t>HHS-IHS</t>
  </si>
  <si>
    <t>93-231</t>
  </si>
  <si>
    <t>Epidemiology Center</t>
  </si>
  <si>
    <t>HHS-IHS 6-1-2001 to 9-30-09</t>
  </si>
  <si>
    <t>93-237</t>
  </si>
  <si>
    <t>Special Diabetes Program for Indians</t>
  </si>
  <si>
    <t>93-933</t>
  </si>
  <si>
    <t>NARCH 7</t>
  </si>
  <si>
    <t>WEAVE</t>
  </si>
  <si>
    <t>SAMHSA</t>
  </si>
  <si>
    <t>93-243</t>
  </si>
  <si>
    <t>Reaching Out Involves Everyone</t>
  </si>
  <si>
    <t>I H S</t>
  </si>
  <si>
    <t>NARCH VIII Tots 2 tweens</t>
  </si>
  <si>
    <t>HHS-CDC</t>
  </si>
  <si>
    <t>93-283</t>
  </si>
  <si>
    <t>Nat'l Cancer Prevention and Control</t>
  </si>
  <si>
    <t>Thrive-Prupose Area 4</t>
  </si>
  <si>
    <t>Thrive-Purpose Area 2</t>
  </si>
  <si>
    <t>ASTHO-CDC Consortium</t>
  </si>
  <si>
    <t>HHS-I H S</t>
  </si>
  <si>
    <t>93-284</t>
  </si>
  <si>
    <t>Inury Prevention program</t>
  </si>
  <si>
    <t>Injury Prevention Program</t>
  </si>
  <si>
    <t>AHRQ</t>
  </si>
  <si>
    <t>93-715</t>
  </si>
  <si>
    <t>IDEA</t>
  </si>
  <si>
    <t>93-399</t>
  </si>
  <si>
    <t>NW Tribal Cancer Navigator</t>
  </si>
  <si>
    <t>93-307</t>
  </si>
  <si>
    <t>Child Safety Seat Intervention</t>
  </si>
  <si>
    <t>HHH-HIS</t>
  </si>
  <si>
    <t>Dental Preventative and Clinical Support Centers Program</t>
  </si>
  <si>
    <t>HHS</t>
  </si>
  <si>
    <t>ITCM/National Native Network</t>
  </si>
  <si>
    <t>93-104</t>
  </si>
  <si>
    <t>93-507</t>
  </si>
  <si>
    <t>Public Health Infrastructure</t>
  </si>
  <si>
    <t>NIHB</t>
  </si>
  <si>
    <t>CMS TTAG AI/AN</t>
  </si>
  <si>
    <t>HHS-OMH</t>
  </si>
  <si>
    <t>93-137</t>
  </si>
  <si>
    <t>IDEA- (OMH)</t>
  </si>
  <si>
    <t>State &amp; Pass Through Funds</t>
  </si>
  <si>
    <t>WA</t>
  </si>
  <si>
    <t>Attorney General of Washington-Restricted Medical Cy Pres Grant</t>
  </si>
  <si>
    <t>OR</t>
  </si>
  <si>
    <t>93-889</t>
  </si>
  <si>
    <t>Health Security Preparedness &amp; Response Program (HSPR)</t>
  </si>
  <si>
    <t>93-070 &amp; 93-283</t>
  </si>
  <si>
    <t>TROCD</t>
  </si>
  <si>
    <t>WA-UW</t>
  </si>
  <si>
    <t>Regional Training Center-UW</t>
  </si>
  <si>
    <t>93-069</t>
  </si>
  <si>
    <t>OR DHS H1N1</t>
  </si>
  <si>
    <t>HHS-UW-NWCPHP</t>
  </si>
  <si>
    <t>93-003</t>
  </si>
  <si>
    <t>U of W  Bio-Terrorism</t>
  </si>
  <si>
    <t>93-249</t>
  </si>
  <si>
    <t>CRC Toolkit</t>
  </si>
  <si>
    <t>CDC-Washington</t>
  </si>
  <si>
    <t>Integrating CRC Screening</t>
  </si>
  <si>
    <t>Private</t>
  </si>
  <si>
    <t>NA</t>
  </si>
  <si>
    <t>TARGET-Tribal Forum</t>
  </si>
  <si>
    <t>Yellowhawk Cancer Data Project</t>
  </si>
  <si>
    <t>Empowering native Youth policy</t>
  </si>
  <si>
    <t>Sexual Assault Task Force</t>
  </si>
  <si>
    <t>93-393</t>
  </si>
  <si>
    <t>FHCRC- Multi-State Cancer Study</t>
  </si>
  <si>
    <t>HEITECH</t>
  </si>
  <si>
    <t>93-135</t>
  </si>
  <si>
    <t>Texas it's your game</t>
  </si>
  <si>
    <t>93-092</t>
  </si>
  <si>
    <t>ACA Tribal Personal Resp. Teen Pregnancey Prevention</t>
  </si>
  <si>
    <t>93-525</t>
  </si>
  <si>
    <t>Oregon Health Ins. Exchange</t>
  </si>
  <si>
    <t>Spirit of Eagles</t>
  </si>
  <si>
    <t>NW Health Foundation</t>
  </si>
  <si>
    <t>Tribal Org ACA Toolkit</t>
  </si>
  <si>
    <t>AIHC-ACA</t>
  </si>
  <si>
    <t>Am indian Health Commission-Wa</t>
  </si>
  <si>
    <t>Cow Creek Health &amp; Wellness Center</t>
  </si>
  <si>
    <t>93-145</t>
  </si>
  <si>
    <t>AIDS education and Training</t>
  </si>
  <si>
    <t>PEW Charitable Trusts DHAT</t>
  </si>
  <si>
    <t>Kellog Foundation DHAT project</t>
  </si>
  <si>
    <t>TOTAL</t>
  </si>
  <si>
    <t>Revenue Vs. Expenditures 2-28-2016</t>
  </si>
  <si>
    <t>Grants</t>
  </si>
  <si>
    <t>Unrestricted</t>
  </si>
  <si>
    <t>Indirect</t>
  </si>
  <si>
    <t>Total</t>
  </si>
  <si>
    <t>Revenues</t>
  </si>
  <si>
    <t xml:space="preserve">   Program Revenue</t>
  </si>
  <si>
    <t xml:space="preserve">   Indirect Revenue</t>
  </si>
  <si>
    <t xml:space="preserve">   Other Revenue</t>
  </si>
  <si>
    <t>Total Revenues</t>
  </si>
  <si>
    <t>Expenditures</t>
  </si>
  <si>
    <t xml:space="preserve">   Operating Expenditures</t>
  </si>
  <si>
    <t xml:space="preserve">      Salaries &amp; Wages</t>
  </si>
  <si>
    <t xml:space="preserve">      Payroll Taxes &amp; Fringe Benefits</t>
  </si>
  <si>
    <t xml:space="preserve">      Prof. Fees &amp; Contract Services</t>
  </si>
  <si>
    <t xml:space="preserve">      Rent &amp; Facility Maint.</t>
  </si>
  <si>
    <t xml:space="preserve">      Equipment Lease &amp; Maint.</t>
  </si>
  <si>
    <t xml:space="preserve">      Telephone</t>
  </si>
  <si>
    <t xml:space="preserve">      Travel</t>
  </si>
  <si>
    <t xml:space="preserve">      Supplies and Equipment</t>
  </si>
  <si>
    <t xml:space="preserve">      Postage &amp; Printing</t>
  </si>
  <si>
    <t xml:space="preserve">      Other Direct Expenses</t>
  </si>
  <si>
    <t xml:space="preserve">      Indirect Cost</t>
  </si>
  <si>
    <t>Total Operating Expenditures</t>
  </si>
  <si>
    <t>Total Expenditures</t>
  </si>
  <si>
    <t>Revenue Over (Under) Expenditures</t>
  </si>
  <si>
    <t xml:space="preserve">Grand Total </t>
  </si>
  <si>
    <t>119 - NARCH VIII-Tots 2 Tweens</t>
  </si>
  <si>
    <t>118- Tribal Health - Reaching Out</t>
  </si>
  <si>
    <t>117- WEAVE NW</t>
  </si>
  <si>
    <t>114- Narch VII-Summer Inst/Scholars</t>
  </si>
  <si>
    <t>110-Epicenter</t>
  </si>
  <si>
    <t>100-638 Funds</t>
  </si>
  <si>
    <t xml:space="preserve">Total Budget </t>
  </si>
  <si>
    <t>Fiscal Year Actual</t>
  </si>
  <si>
    <t>Total Budget Variance</t>
  </si>
  <si>
    <t>Total Budget</t>
  </si>
  <si>
    <t>NPAIHB Salaries &amp; Fringe Benefits</t>
  </si>
  <si>
    <t>Educational Stipends-PhD</t>
  </si>
  <si>
    <t>Educational Stipends-Staff</t>
  </si>
  <si>
    <t>Education Stipends-Non Staff</t>
  </si>
  <si>
    <t>Hotel for Summer Inst.</t>
  </si>
  <si>
    <t>Meetings</t>
  </si>
  <si>
    <t>Supplies</t>
  </si>
  <si>
    <t>Travel</t>
  </si>
  <si>
    <t>Printing</t>
  </si>
  <si>
    <t>Telephone</t>
  </si>
  <si>
    <t>Postage</t>
  </si>
  <si>
    <t>NPAIHB Staff Travel</t>
  </si>
  <si>
    <t>First $25K -Contracts</t>
  </si>
  <si>
    <t>Over $25K- Pass Through</t>
  </si>
  <si>
    <t>Other</t>
  </si>
  <si>
    <t>Consultants and Contracts</t>
  </si>
  <si>
    <t>Direct Cost Total</t>
  </si>
  <si>
    <t>Indirect Costs</t>
  </si>
  <si>
    <t>Grand Total</t>
  </si>
  <si>
    <t>Line Item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</si>
</sst>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00_);_(* \(#,##0.000\);_(* &quot;-&quot;???_);_(@_)"/>
    <numFmt numFmtId="167" formatCode="0_)"/>
  </numFmts>
  <fonts count="37">
    <font>
      <sz val="8"/>
      <color theme="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theme="0"/>
      <name val="Tahoma"/>
      <family val="2"/>
    </font>
    <font>
      <sz val="8"/>
      <color rgb="FF9C0006"/>
      <name val="Tahoma"/>
      <family val="2"/>
    </font>
    <font>
      <b/>
      <sz val="8"/>
      <color rgb="FFFA7D00"/>
      <name val="Tahoma"/>
      <family val="2"/>
    </font>
    <font>
      <b/>
      <sz val="8"/>
      <color theme="0"/>
      <name val="Tahoma"/>
      <family val="2"/>
    </font>
    <font>
      <i/>
      <sz val="8"/>
      <color rgb="FF7F7F7F"/>
      <name val="Tahoma"/>
      <family val="2"/>
    </font>
    <font>
      <sz val="8"/>
      <color rgb="FF006100"/>
      <name val="Tahoma"/>
      <family val="2"/>
    </font>
    <font>
      <b/>
      <sz val="8"/>
      <color theme="3"/>
      <name val="Tahoma"/>
      <family val="2"/>
    </font>
    <font>
      <sz val="8"/>
      <color rgb="FF3F3F76"/>
      <name val="Tahoma"/>
      <family val="2"/>
    </font>
    <font>
      <sz val="8"/>
      <color rgb="FFFA7D00"/>
      <name val="Tahoma"/>
      <family val="2"/>
    </font>
    <font>
      <sz val="8"/>
      <color rgb="FF9C6500"/>
      <name val="Tahoma"/>
      <family val="2"/>
    </font>
    <font>
      <b/>
      <sz val="8"/>
      <color rgb="FF3F3F3F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  <font>
      <b/>
      <sz val="10"/>
      <color theme="1"/>
      <name val="Arial"/>
      <family val="2"/>
    </font>
    <font>
      <b/>
      <u val="singleAccounting"/>
      <sz val="10"/>
      <color theme="1"/>
      <name val="Arial"/>
      <family val="2"/>
    </font>
    <font>
      <b/>
      <u val="doubleAccounting"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8"/>
      <color theme="1"/>
      <name val="Tahoma"/>
      <family val="2"/>
    </font>
    <font>
      <sz val="9"/>
      <name val="Arial"/>
      <family val="2"/>
    </font>
    <font>
      <sz val="12"/>
      <name val="Arial"/>
      <family val="2"/>
    </font>
    <font>
      <u val="singleAccounting"/>
      <sz val="12"/>
      <name val="Arial"/>
      <family val="2"/>
    </font>
    <font>
      <b/>
      <sz val="12"/>
      <name val="Arial"/>
      <family val="2"/>
    </font>
    <font>
      <b/>
      <sz val="12"/>
      <name val="SWISS"/>
    </font>
    <font>
      <sz val="12"/>
      <name val="SWISS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Times New Roman"/>
      <family val="1"/>
    </font>
    <font>
      <u val="singleAccounting"/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i/>
      <sz val="8"/>
      <color theme="1"/>
      <name val="Times New Roman"/>
      <family val="1"/>
    </font>
    <font>
      <i/>
      <sz val="8"/>
      <color theme="1"/>
      <name val="Times New Roman"/>
      <family val="1"/>
    </font>
    <font>
      <b/>
      <u val="singleAccounting"/>
      <sz val="8"/>
      <color theme="1"/>
      <name val="Times New Roman"/>
      <family val="1"/>
    </font>
    <font>
      <b/>
      <i/>
      <sz val="8"/>
      <color theme="1"/>
      <name val="Tahoma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8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94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9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4" fillId="3" borderId="0" applyNumberFormat="0" applyBorder="0" applyAlignment="0" applyProtection="0"/>
    <xf numFmtId="0" fontId="12" fillId="4" borderId="0" applyNumberFormat="0" applyBorder="0" applyAlignment="0" applyProtection="0"/>
    <xf numFmtId="0" fontId="10" fillId="5" borderId="4" applyNumberFormat="0" applyAlignment="0" applyProtection="0"/>
    <xf numFmtId="0" fontId="13" fillId="6" borderId="5" applyNumberFormat="0" applyAlignment="0" applyProtection="0"/>
    <xf numFmtId="0" fontId="5" fillId="6" borderId="4" applyNumberFormat="0" applyAlignment="0" applyProtection="0"/>
    <xf numFmtId="0" fontId="11" fillId="0" borderId="6" applyNumberFormat="0" applyFill="0" applyAlignment="0" applyProtection="0"/>
    <xf numFmtId="0" fontId="6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4" fillId="3" borderId="0" applyNumberFormat="0" applyBorder="0" applyAlignment="0" applyProtection="0"/>
    <xf numFmtId="0" fontId="5" fillId="6" borderId="4" applyNumberFormat="0" applyAlignment="0" applyProtection="0"/>
    <xf numFmtId="0" fontId="6" fillId="7" borderId="7" applyNumberFormat="0" applyAlignment="0" applyProtection="0"/>
    <xf numFmtId="41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0" borderId="1" applyNumberFormat="0" applyFill="0" applyAlignment="0" applyProtection="0"/>
    <xf numFmtId="0" fontId="9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4" applyNumberFormat="0" applyAlignment="0" applyProtection="0"/>
    <xf numFmtId="0" fontId="11" fillId="0" borderId="6" applyNumberFormat="0" applyFill="0" applyAlignment="0" applyProtection="0"/>
    <xf numFmtId="0" fontId="12" fillId="4" borderId="0" applyNumberFormat="0" applyBorder="0" applyAlignment="0" applyProtection="0"/>
    <xf numFmtId="0" fontId="2" fillId="8" borderId="8" applyNumberFormat="0" applyFont="0" applyAlignment="0" applyProtection="0"/>
    <xf numFmtId="0" fontId="13" fillId="6" borderId="5" applyNumberFormat="0" applyAlignment="0" applyProtection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</cellStyleXfs>
  <cellXfs count="162">
    <xf numFmtId="0" fontId="0" fillId="0" borderId="0" xfId="0"/>
    <xf numFmtId="0" fontId="16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40" fontId="16" fillId="0" borderId="0" xfId="0" applyNumberFormat="1" applyFont="1" applyAlignment="1">
      <alignment horizontal="right" vertical="top"/>
    </xf>
    <xf numFmtId="40" fontId="17" fillId="0" borderId="0" xfId="0" applyNumberFormat="1" applyFont="1" applyAlignment="1">
      <alignment horizontal="right" vertical="top"/>
    </xf>
    <xf numFmtId="40" fontId="18" fillId="0" borderId="0" xfId="0" applyNumberFormat="1" applyFont="1" applyAlignment="1">
      <alignment horizontal="right" vertical="top"/>
    </xf>
    <xf numFmtId="40" fontId="0" fillId="0" borderId="0" xfId="0" applyNumberFormat="1" applyAlignment="1">
      <alignment horizontal="right"/>
    </xf>
    <xf numFmtId="40" fontId="16" fillId="0" borderId="0" xfId="0" applyNumberFormat="1" applyFont="1" applyAlignment="1">
      <alignment horizontal="right" vertical="top" wrapText="1"/>
    </xf>
    <xf numFmtId="40" fontId="17" fillId="0" borderId="0" xfId="0" applyNumberFormat="1" applyFont="1" applyAlignment="1">
      <alignment horizontal="right" vertical="top" wrapText="1"/>
    </xf>
    <xf numFmtId="40" fontId="18" fillId="0" borderId="0" xfId="0" applyNumberFormat="1" applyFont="1" applyAlignment="1">
      <alignment horizontal="right" vertical="top" wrapText="1"/>
    </xf>
    <xf numFmtId="40" fontId="0" fillId="0" borderId="0" xfId="0" applyNumberFormat="1" applyAlignment="1">
      <alignment horizontal="right" wrapText="1"/>
    </xf>
    <xf numFmtId="0" fontId="19" fillId="0" borderId="0" xfId="0" applyFont="1" applyAlignment="1">
      <alignment horizontal="center"/>
    </xf>
    <xf numFmtId="0" fontId="0" fillId="0" borderId="0" xfId="0"/>
    <xf numFmtId="0" fontId="16" fillId="0" borderId="0" xfId="0" applyFont="1" applyAlignment="1">
      <alignment horizontal="left" vertical="top"/>
    </xf>
    <xf numFmtId="40" fontId="18" fillId="0" borderId="0" xfId="0" applyNumberFormat="1" applyFont="1" applyAlignment="1">
      <alignment horizontal="right" vertical="top"/>
    </xf>
    <xf numFmtId="40" fontId="18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/>
    </xf>
    <xf numFmtId="0" fontId="1" fillId="0" borderId="0" xfId="47"/>
    <xf numFmtId="3" fontId="1" fillId="0" borderId="0" xfId="47" applyNumberFormat="1"/>
    <xf numFmtId="3" fontId="1" fillId="0" borderId="11" xfId="47" applyNumberFormat="1" applyBorder="1"/>
    <xf numFmtId="0" fontId="1" fillId="0" borderId="11" xfId="47" applyBorder="1"/>
    <xf numFmtId="3" fontId="1" fillId="0" borderId="0" xfId="47" applyNumberFormat="1" applyBorder="1"/>
    <xf numFmtId="3" fontId="1" fillId="0" borderId="12" xfId="47" applyNumberFormat="1" applyBorder="1"/>
    <xf numFmtId="0" fontId="1" fillId="0" borderId="12" xfId="47" applyBorder="1"/>
    <xf numFmtId="0" fontId="1" fillId="0" borderId="13" xfId="47" applyBorder="1"/>
    <xf numFmtId="0" fontId="1" fillId="0" borderId="14" xfId="47" applyFill="1" applyBorder="1" applyAlignment="1">
      <alignment horizontal="center"/>
    </xf>
    <xf numFmtId="0" fontId="1" fillId="0" borderId="14" xfId="47" applyBorder="1" applyAlignment="1">
      <alignment horizontal="center"/>
    </xf>
    <xf numFmtId="10" fontId="1" fillId="0" borderId="0" xfId="47" applyNumberFormat="1"/>
    <xf numFmtId="1" fontId="1" fillId="0" borderId="0" xfId="47" applyNumberFormat="1"/>
    <xf numFmtId="4" fontId="1" fillId="0" borderId="0" xfId="47" applyNumberFormat="1"/>
    <xf numFmtId="4" fontId="22" fillId="33" borderId="15" xfId="48" applyNumberFormat="1" applyFont="1" applyFill="1" applyBorder="1"/>
    <xf numFmtId="0" fontId="23" fillId="0" borderId="0" xfId="47" applyFont="1" applyFill="1"/>
    <xf numFmtId="164" fontId="23" fillId="0" borderId="0" xfId="47" applyNumberFormat="1" applyFont="1" applyFill="1" applyBorder="1" applyProtection="1"/>
    <xf numFmtId="10" fontId="23" fillId="0" borderId="0" xfId="47" applyNumberFormat="1" applyFont="1" applyFill="1" applyAlignment="1" applyProtection="1">
      <alignment horizontal="centerContinuous"/>
    </xf>
    <xf numFmtId="0" fontId="23" fillId="0" borderId="0" xfId="47" applyFont="1" applyFill="1" applyAlignment="1" applyProtection="1">
      <alignment horizontal="centerContinuous"/>
    </xf>
    <xf numFmtId="0" fontId="23" fillId="0" borderId="0" xfId="47" applyFont="1" applyFill="1" applyProtection="1"/>
    <xf numFmtId="165" fontId="23" fillId="0" borderId="0" xfId="48" applyNumberFormat="1" applyFont="1" applyFill="1" applyAlignment="1" applyProtection="1">
      <alignment horizontal="centerContinuous"/>
    </xf>
    <xf numFmtId="37" fontId="23" fillId="0" borderId="0" xfId="47" applyNumberFormat="1" applyFont="1" applyFill="1" applyBorder="1" applyProtection="1"/>
    <xf numFmtId="165" fontId="23" fillId="34" borderId="0" xfId="48" applyNumberFormat="1" applyFont="1" applyFill="1" applyBorder="1" applyAlignment="1" applyProtection="1"/>
    <xf numFmtId="3" fontId="23" fillId="0" borderId="0" xfId="47" applyNumberFormat="1" applyFont="1" applyFill="1" applyAlignment="1" applyProtection="1">
      <alignment horizontal="centerContinuous"/>
    </xf>
    <xf numFmtId="165" fontId="23" fillId="0" borderId="0" xfId="48" applyNumberFormat="1" applyFont="1" applyFill="1" applyBorder="1" applyAlignment="1" applyProtection="1"/>
    <xf numFmtId="165" fontId="23" fillId="0" borderId="0" xfId="48" applyNumberFormat="1" applyFont="1" applyFill="1"/>
    <xf numFmtId="165" fontId="23" fillId="0" borderId="0" xfId="48" applyNumberFormat="1" applyFont="1" applyFill="1" applyProtection="1"/>
    <xf numFmtId="165" fontId="23" fillId="0" borderId="11" xfId="48" applyNumberFormat="1" applyFont="1" applyFill="1" applyBorder="1" applyAlignment="1"/>
    <xf numFmtId="165" fontId="23" fillId="0" borderId="11" xfId="48" applyNumberFormat="1" applyFont="1" applyBorder="1" applyAlignment="1">
      <alignment horizontal="right" vertical="top"/>
    </xf>
    <xf numFmtId="165" fontId="23" fillId="0" borderId="11" xfId="48" applyNumberFormat="1" applyFont="1" applyFill="1" applyBorder="1" applyAlignment="1" applyProtection="1"/>
    <xf numFmtId="165" fontId="23" fillId="0" borderId="11" xfId="48" applyNumberFormat="1" applyFont="1" applyBorder="1" applyAlignment="1">
      <alignment horizontal="right" vertical="top" wrapText="1"/>
    </xf>
    <xf numFmtId="165" fontId="23" fillId="0" borderId="22" xfId="48" applyNumberFormat="1" applyFont="1" applyFill="1" applyBorder="1" applyAlignment="1" applyProtection="1"/>
    <xf numFmtId="165" fontId="24" fillId="0" borderId="0" xfId="48" applyNumberFormat="1" applyFont="1" applyFill="1"/>
    <xf numFmtId="165" fontId="23" fillId="0" borderId="0" xfId="48" applyNumberFormat="1" applyFont="1" applyAlignment="1">
      <alignment horizontal="right" vertical="top" wrapText="1"/>
    </xf>
    <xf numFmtId="166" fontId="23" fillId="0" borderId="0" xfId="47" applyNumberFormat="1" applyFont="1" applyFill="1"/>
    <xf numFmtId="165" fontId="23" fillId="0" borderId="0" xfId="48" applyNumberFormat="1" applyFont="1" applyAlignment="1" applyProtection="1">
      <alignment horizontal="left"/>
    </xf>
    <xf numFmtId="165" fontId="23" fillId="0" borderId="0" xfId="47" applyNumberFormat="1" applyFont="1" applyFill="1"/>
    <xf numFmtId="43" fontId="23" fillId="0" borderId="0" xfId="47" applyNumberFormat="1" applyFont="1" applyFill="1"/>
    <xf numFmtId="165" fontId="24" fillId="0" borderId="0" xfId="48" applyNumberFormat="1" applyFont="1" applyAlignment="1" applyProtection="1">
      <alignment horizontal="left"/>
    </xf>
    <xf numFmtId="165" fontId="23" fillId="0" borderId="0" xfId="48" applyNumberFormat="1" applyFont="1" applyFill="1" applyBorder="1"/>
    <xf numFmtId="165" fontId="23" fillId="0" borderId="0" xfId="48" applyNumberFormat="1" applyFont="1" applyFill="1" applyAlignment="1" applyProtection="1">
      <alignment horizontal="left"/>
    </xf>
    <xf numFmtId="167" fontId="23" fillId="0" borderId="0" xfId="47" applyNumberFormat="1" applyFont="1" applyFill="1" applyProtection="1"/>
    <xf numFmtId="0" fontId="25" fillId="0" borderId="0" xfId="47" applyFont="1" applyFill="1" applyAlignment="1" applyProtection="1">
      <alignment horizontal="centerContinuous"/>
    </xf>
    <xf numFmtId="0" fontId="26" fillId="0" borderId="0" xfId="47" applyFont="1" applyFill="1" applyAlignment="1" applyProtection="1">
      <alignment horizontal="centerContinuous"/>
    </xf>
    <xf numFmtId="0" fontId="26" fillId="0" borderId="23" xfId="47" applyFont="1" applyFill="1" applyBorder="1" applyAlignment="1" applyProtection="1">
      <alignment horizontal="center"/>
    </xf>
    <xf numFmtId="0" fontId="25" fillId="0" borderId="23" xfId="47" applyFont="1" applyFill="1" applyBorder="1" applyAlignment="1" applyProtection="1">
      <alignment horizontal="center"/>
    </xf>
    <xf numFmtId="0" fontId="27" fillId="0" borderId="0" xfId="47" applyFont="1" applyFill="1" applyProtection="1"/>
    <xf numFmtId="0" fontId="25" fillId="0" borderId="0" xfId="47" applyFont="1" applyFill="1" applyAlignment="1">
      <alignment horizontal="center"/>
    </xf>
    <xf numFmtId="0" fontId="25" fillId="0" borderId="0" xfId="47" applyFont="1" applyFill="1" applyAlignment="1" applyProtection="1">
      <alignment horizontal="center"/>
    </xf>
    <xf numFmtId="0" fontId="23" fillId="35" borderId="0" xfId="47" applyFont="1" applyFill="1" applyAlignment="1" applyProtection="1">
      <alignment horizontal="centerContinuous"/>
    </xf>
    <xf numFmtId="0" fontId="23" fillId="35" borderId="0" xfId="47" applyFont="1" applyFill="1" applyAlignment="1" applyProtection="1">
      <alignment horizontal="left"/>
    </xf>
    <xf numFmtId="0" fontId="22" fillId="36" borderId="0" xfId="47" applyFont="1" applyFill="1"/>
    <xf numFmtId="43" fontId="22" fillId="36" borderId="0" xfId="48" applyFont="1" applyFill="1" applyAlignment="1">
      <alignment horizontal="right"/>
    </xf>
    <xf numFmtId="4" fontId="22" fillId="0" borderId="0" xfId="48" applyNumberFormat="1" applyFont="1" applyFill="1"/>
    <xf numFmtId="10" fontId="1" fillId="34" borderId="0" xfId="47" applyNumberFormat="1" applyFill="1"/>
    <xf numFmtId="3" fontId="1" fillId="34" borderId="0" xfId="47" applyNumberFormat="1" applyFill="1"/>
    <xf numFmtId="0" fontId="1" fillId="0" borderId="24" xfId="47" applyBorder="1"/>
    <xf numFmtId="0" fontId="1" fillId="0" borderId="25" xfId="47" applyBorder="1"/>
    <xf numFmtId="0" fontId="1" fillId="0" borderId="26" xfId="47" applyBorder="1"/>
    <xf numFmtId="0" fontId="28" fillId="0" borderId="0" xfId="47" applyFont="1" applyAlignment="1">
      <alignment horizontal="left" vertical="top"/>
    </xf>
    <xf numFmtId="0" fontId="28" fillId="0" borderId="0" xfId="47" applyFont="1" applyFill="1" applyAlignment="1">
      <alignment horizontal="left" vertical="top"/>
    </xf>
    <xf numFmtId="0" fontId="29" fillId="0" borderId="0" xfId="47" applyFont="1"/>
    <xf numFmtId="0" fontId="16" fillId="0" borderId="0" xfId="47" applyFont="1" applyAlignment="1">
      <alignment horizontal="left" vertical="top"/>
    </xf>
    <xf numFmtId="0" fontId="1" fillId="34" borderId="0" xfId="47" applyFill="1"/>
    <xf numFmtId="0" fontId="1" fillId="0" borderId="0" xfId="47" applyAlignment="1">
      <alignment horizontal="right"/>
    </xf>
    <xf numFmtId="0" fontId="1" fillId="0" borderId="10" xfId="47" applyBorder="1" applyAlignment="1">
      <alignment horizontal="right"/>
    </xf>
    <xf numFmtId="0" fontId="1" fillId="0" borderId="14" xfId="47" applyBorder="1"/>
    <xf numFmtId="10" fontId="1" fillId="0" borderId="0" xfId="47" applyNumberFormat="1" applyFill="1"/>
    <xf numFmtId="4" fontId="1" fillId="0" borderId="11" xfId="47" applyNumberFormat="1" applyBorder="1"/>
    <xf numFmtId="38" fontId="30" fillId="0" borderId="12" xfId="0" applyNumberFormat="1" applyFont="1" applyBorder="1" applyAlignment="1">
      <alignment horizontal="center" vertical="top" wrapText="1"/>
    </xf>
    <xf numFmtId="38" fontId="30" fillId="0" borderId="27" xfId="0" applyNumberFormat="1" applyFont="1" applyBorder="1" applyAlignment="1">
      <alignment horizontal="center" vertical="top"/>
    </xf>
    <xf numFmtId="38" fontId="30" fillId="0" borderId="27" xfId="0" applyNumberFormat="1" applyFont="1" applyBorder="1" applyAlignment="1">
      <alignment horizontal="center" vertical="top" wrapText="1"/>
    </xf>
    <xf numFmtId="0" fontId="32" fillId="0" borderId="32" xfId="0" applyFont="1" applyBorder="1" applyAlignment="1">
      <alignment horizontal="left" wrapText="1"/>
    </xf>
    <xf numFmtId="38" fontId="30" fillId="0" borderId="12" xfId="0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38" fontId="30" fillId="0" borderId="13" xfId="0" applyNumberFormat="1" applyFont="1" applyBorder="1" applyAlignment="1">
      <alignment horizontal="center" vertical="top" wrapText="1"/>
    </xf>
    <xf numFmtId="38" fontId="30" fillId="0" borderId="13" xfId="0" applyNumberFormat="1" applyFont="1" applyBorder="1" applyAlignment="1">
      <alignment horizontal="center" vertical="top"/>
    </xf>
    <xf numFmtId="0" fontId="0" fillId="0" borderId="0" xfId="0"/>
    <xf numFmtId="0" fontId="30" fillId="0" borderId="0" xfId="0" applyFont="1" applyAlignment="1">
      <alignment horizontal="left" vertical="top" wrapText="1"/>
    </xf>
    <xf numFmtId="40" fontId="30" fillId="0" borderId="0" xfId="0" applyNumberFormat="1" applyFont="1" applyAlignment="1">
      <alignment horizontal="right" vertical="top" wrapText="1"/>
    </xf>
    <xf numFmtId="40" fontId="30" fillId="0" borderId="0" xfId="0" applyNumberFormat="1" applyFont="1" applyAlignment="1">
      <alignment horizontal="right" vertical="top"/>
    </xf>
    <xf numFmtId="40" fontId="31" fillId="0" borderId="0" xfId="0" applyNumberFormat="1" applyFont="1" applyAlignment="1">
      <alignment horizontal="center" wrapText="1"/>
    </xf>
    <xf numFmtId="40" fontId="31" fillId="0" borderId="0" xfId="0" applyNumberFormat="1" applyFont="1" applyAlignment="1">
      <alignment horizontal="center"/>
    </xf>
    <xf numFmtId="38" fontId="0" fillId="0" borderId="0" xfId="0" applyNumberFormat="1" applyAlignment="1">
      <alignment horizontal="right" wrapText="1"/>
    </xf>
    <xf numFmtId="38" fontId="0" fillId="0" borderId="0" xfId="0" applyNumberFormat="1" applyAlignment="1">
      <alignment horizontal="right"/>
    </xf>
    <xf numFmtId="38" fontId="30" fillId="0" borderId="0" xfId="0" applyNumberFormat="1" applyFont="1" applyAlignment="1">
      <alignment horizontal="center" vertical="top" wrapText="1"/>
    </xf>
    <xf numFmtId="38" fontId="30" fillId="0" borderId="0" xfId="0" applyNumberFormat="1" applyFont="1" applyAlignment="1">
      <alignment horizontal="center" vertical="top"/>
    </xf>
    <xf numFmtId="3" fontId="14" fillId="0" borderId="0" xfId="0" applyNumberFormat="1" applyFont="1" applyAlignment="1">
      <alignment horizontal="center" vertical="top"/>
    </xf>
    <xf numFmtId="3" fontId="14" fillId="0" borderId="30" xfId="0" applyNumberFormat="1" applyFont="1" applyBorder="1" applyAlignment="1">
      <alignment horizontal="center" vertical="top"/>
    </xf>
    <xf numFmtId="0" fontId="0" fillId="0" borderId="0" xfId="0"/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0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right" vertical="top" wrapText="1"/>
    </xf>
    <xf numFmtId="4" fontId="0" fillId="0" borderId="0" xfId="0" applyNumberFormat="1" applyFont="1" applyAlignment="1">
      <alignment horizontal="right" wrapText="1"/>
    </xf>
    <xf numFmtId="40" fontId="35" fillId="0" borderId="0" xfId="0" applyNumberFormat="1" applyFont="1" applyAlignment="1">
      <alignment horizontal="center" wrapText="1"/>
    </xf>
    <xf numFmtId="4" fontId="0" fillId="0" borderId="0" xfId="0" applyNumberFormat="1" applyFont="1"/>
    <xf numFmtId="3" fontId="14" fillId="0" borderId="0" xfId="0" applyNumberFormat="1" applyFont="1" applyAlignment="1">
      <alignment horizontal="center" vertical="top" wrapText="1"/>
    </xf>
    <xf numFmtId="3" fontId="14" fillId="0" borderId="25" xfId="0" applyNumberFormat="1" applyFont="1" applyBorder="1" applyAlignment="1">
      <alignment horizontal="center" vertical="top" wrapText="1"/>
    </xf>
    <xf numFmtId="3" fontId="14" fillId="0" borderId="27" xfId="0" applyNumberFormat="1" applyFont="1" applyBorder="1" applyAlignment="1">
      <alignment horizontal="center" vertical="top" wrapText="1"/>
    </xf>
    <xf numFmtId="40" fontId="35" fillId="0" borderId="30" xfId="0" applyNumberFormat="1" applyFont="1" applyBorder="1" applyAlignment="1">
      <alignment horizontal="center" wrapText="1"/>
    </xf>
    <xf numFmtId="3" fontId="14" fillId="0" borderId="30" xfId="0" applyNumberFormat="1" applyFont="1" applyFill="1" applyBorder="1" applyAlignment="1">
      <alignment horizontal="center" vertical="top" wrapText="1"/>
    </xf>
    <xf numFmtId="3" fontId="14" fillId="0" borderId="24" xfId="0" applyNumberFormat="1" applyFont="1" applyBorder="1" applyAlignment="1">
      <alignment horizontal="center" vertical="top" wrapText="1"/>
    </xf>
    <xf numFmtId="3" fontId="14" fillId="0" borderId="31" xfId="0" applyNumberFormat="1" applyFont="1" applyBorder="1" applyAlignment="1">
      <alignment horizontal="center" vertical="top" wrapText="1"/>
    </xf>
    <xf numFmtId="0" fontId="14" fillId="0" borderId="30" xfId="0" applyFont="1" applyBorder="1" applyAlignment="1">
      <alignment horizontal="right" vertical="top" wrapText="1"/>
    </xf>
    <xf numFmtId="3" fontId="14" fillId="0" borderId="30" xfId="0" applyNumberFormat="1" applyFont="1" applyBorder="1" applyAlignment="1">
      <alignment horizontal="center" vertical="top" wrapText="1"/>
    </xf>
    <xf numFmtId="4" fontId="0" fillId="0" borderId="30" xfId="0" applyNumberFormat="1" applyFont="1" applyBorder="1" applyAlignment="1">
      <alignment horizontal="right" wrapText="1"/>
    </xf>
    <xf numFmtId="3" fontId="14" fillId="0" borderId="0" xfId="0" applyNumberFormat="1" applyFont="1" applyAlignment="1">
      <alignment horizontal="left" vertical="top" wrapText="1"/>
    </xf>
    <xf numFmtId="3" fontId="14" fillId="0" borderId="25" xfId="0" applyNumberFormat="1" applyFont="1" applyBorder="1" applyAlignment="1">
      <alignment horizontal="left" vertical="top" wrapText="1"/>
    </xf>
    <xf numFmtId="3" fontId="14" fillId="0" borderId="27" xfId="0" applyNumberFormat="1" applyFont="1" applyBorder="1" applyAlignment="1">
      <alignment horizontal="left" vertical="top" wrapText="1"/>
    </xf>
    <xf numFmtId="40" fontId="14" fillId="0" borderId="30" xfId="0" applyNumberFormat="1" applyFont="1" applyBorder="1" applyAlignment="1">
      <alignment horizontal="right" vertical="top" wrapText="1"/>
    </xf>
    <xf numFmtId="3" fontId="14" fillId="0" borderId="30" xfId="0" applyNumberFormat="1" applyFont="1" applyBorder="1" applyAlignment="1">
      <alignment vertical="top"/>
    </xf>
    <xf numFmtId="3" fontId="14" fillId="0" borderId="0" xfId="0" applyNumberFormat="1" applyFont="1" applyAlignment="1">
      <alignment vertical="top"/>
    </xf>
    <xf numFmtId="3" fontId="0" fillId="0" borderId="0" xfId="0" applyNumberFormat="1" applyFont="1" applyAlignment="1">
      <alignment horizontal="center" vertical="top" wrapText="1"/>
    </xf>
    <xf numFmtId="0" fontId="1" fillId="0" borderId="21" xfId="47" applyBorder="1" applyAlignment="1">
      <alignment horizontal="center"/>
    </xf>
    <xf numFmtId="0" fontId="1" fillId="0" borderId="12" xfId="47" applyBorder="1" applyAlignment="1">
      <alignment horizontal="center"/>
    </xf>
    <xf numFmtId="0" fontId="1" fillId="0" borderId="20" xfId="47" applyBorder="1" applyAlignment="1">
      <alignment horizontal="center"/>
    </xf>
    <xf numFmtId="0" fontId="1" fillId="0" borderId="17" xfId="47" applyBorder="1" applyAlignment="1">
      <alignment horizontal="center"/>
    </xf>
    <xf numFmtId="0" fontId="1" fillId="0" borderId="14" xfId="47" applyBorder="1" applyAlignment="1">
      <alignment horizontal="center"/>
    </xf>
    <xf numFmtId="0" fontId="1" fillId="0" borderId="16" xfId="47" applyBorder="1" applyAlignment="1">
      <alignment horizontal="center"/>
    </xf>
    <xf numFmtId="0" fontId="19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1" fillId="0" borderId="21" xfId="47" applyBorder="1" applyAlignment="1">
      <alignment horizontal="center" wrapText="1"/>
    </xf>
    <xf numFmtId="0" fontId="1" fillId="0" borderId="12" xfId="47" applyBorder="1" applyAlignment="1">
      <alignment horizontal="center" wrapText="1"/>
    </xf>
    <xf numFmtId="0" fontId="1" fillId="0" borderId="20" xfId="47" applyBorder="1" applyAlignment="1">
      <alignment horizontal="center" wrapText="1"/>
    </xf>
    <xf numFmtId="0" fontId="1" fillId="0" borderId="19" xfId="47" applyBorder="1" applyAlignment="1">
      <alignment horizontal="center" wrapText="1"/>
    </xf>
    <xf numFmtId="0" fontId="1" fillId="0" borderId="0" xfId="47" applyBorder="1" applyAlignment="1">
      <alignment horizontal="center" wrapText="1"/>
    </xf>
    <xf numFmtId="0" fontId="1" fillId="0" borderId="18" xfId="47" applyBorder="1" applyAlignment="1">
      <alignment horizontal="center" wrapText="1"/>
    </xf>
    <xf numFmtId="0" fontId="1" fillId="0" borderId="17" xfId="47" applyBorder="1" applyAlignment="1">
      <alignment horizontal="center" wrapText="1"/>
    </xf>
    <xf numFmtId="0" fontId="1" fillId="0" borderId="14" xfId="47" applyBorder="1" applyAlignment="1">
      <alignment horizontal="center" wrapText="1"/>
    </xf>
    <xf numFmtId="0" fontId="1" fillId="0" borderId="16" xfId="47" applyBorder="1" applyAlignment="1">
      <alignment horizontal="center" wrapText="1"/>
    </xf>
    <xf numFmtId="0" fontId="36" fillId="0" borderId="28" xfId="0" applyFont="1" applyFill="1" applyBorder="1" applyAlignment="1">
      <alignment horizontal="center" wrapText="1"/>
    </xf>
    <xf numFmtId="0" fontId="36" fillId="0" borderId="13" xfId="0" applyFont="1" applyFill="1" applyBorder="1" applyAlignment="1">
      <alignment horizontal="center" wrapText="1"/>
    </xf>
    <xf numFmtId="0" fontId="36" fillId="0" borderId="29" xfId="0" applyFont="1" applyFill="1" applyBorder="1" applyAlignment="1">
      <alignment horizontal="center" wrapText="1"/>
    </xf>
    <xf numFmtId="40" fontId="0" fillId="34" borderId="28" xfId="0" applyNumberFormat="1" applyFill="1" applyBorder="1" applyAlignment="1">
      <alignment horizontal="center" wrapText="1"/>
    </xf>
    <xf numFmtId="0" fontId="0" fillId="34" borderId="13" xfId="0" applyFill="1" applyBorder="1" applyAlignment="1">
      <alignment horizontal="center" wrapText="1"/>
    </xf>
    <xf numFmtId="0" fontId="0" fillId="37" borderId="13" xfId="0" applyFill="1" applyBorder="1" applyAlignment="1">
      <alignment horizontal="center" wrapText="1"/>
    </xf>
    <xf numFmtId="0" fontId="0" fillId="37" borderId="29" xfId="0" applyFill="1" applyBorder="1" applyAlignment="1">
      <alignment horizontal="center" wrapText="1"/>
    </xf>
    <xf numFmtId="0" fontId="0" fillId="38" borderId="13" xfId="0" applyFill="1" applyBorder="1" applyAlignment="1">
      <alignment horizontal="center" wrapText="1"/>
    </xf>
    <xf numFmtId="0" fontId="0" fillId="38" borderId="29" xfId="0" applyFill="1" applyBorder="1" applyAlignment="1">
      <alignment horizontal="center" wrapText="1"/>
    </xf>
    <xf numFmtId="0" fontId="0" fillId="39" borderId="13" xfId="0" applyFill="1" applyBorder="1" applyAlignment="1">
      <alignment horizontal="center" wrapText="1"/>
    </xf>
    <xf numFmtId="0" fontId="0" fillId="39" borderId="29" xfId="0" applyFill="1" applyBorder="1" applyAlignment="1">
      <alignment horizontal="center" wrapText="1"/>
    </xf>
    <xf numFmtId="0" fontId="0" fillId="40" borderId="13" xfId="0" applyFill="1" applyBorder="1" applyAlignment="1">
      <alignment horizontal="center" wrapText="1"/>
    </xf>
    <xf numFmtId="0" fontId="0" fillId="40" borderId="29" xfId="0" applyFill="1" applyBorder="1" applyAlignment="1">
      <alignment horizontal="center" wrapText="1"/>
    </xf>
    <xf numFmtId="0" fontId="0" fillId="41" borderId="13" xfId="0" applyFill="1" applyBorder="1" applyAlignment="1">
      <alignment horizontal="center" wrapText="1"/>
    </xf>
    <xf numFmtId="0" fontId="0" fillId="41" borderId="29" xfId="0" applyFill="1" applyBorder="1" applyAlignment="1">
      <alignment horizontal="center" wrapText="1"/>
    </xf>
  </cellXfs>
  <cellStyles count="94">
    <cellStyle name="20% - Accent1" xfId="24" builtinId="30" customBuiltin="1"/>
    <cellStyle name="20% - Accent1 2" xfId="49"/>
    <cellStyle name="20% - Accent2" xfId="28" builtinId="34" customBuiltin="1"/>
    <cellStyle name="20% - Accent2 2" xfId="50"/>
    <cellStyle name="20% - Accent3" xfId="32" builtinId="38" customBuiltin="1"/>
    <cellStyle name="20% - Accent3 2" xfId="51"/>
    <cellStyle name="20% - Accent4" xfId="36" builtinId="42" customBuiltin="1"/>
    <cellStyle name="20% - Accent4 2" xfId="52"/>
    <cellStyle name="20% - Accent5" xfId="40" builtinId="46" customBuiltin="1"/>
    <cellStyle name="20% - Accent5 2" xfId="53"/>
    <cellStyle name="20% - Accent6" xfId="44" builtinId="50" customBuiltin="1"/>
    <cellStyle name="20% - Accent6 2" xfId="54"/>
    <cellStyle name="40% - Accent1" xfId="25" builtinId="31" customBuiltin="1"/>
    <cellStyle name="40% - Accent1 2" xfId="55"/>
    <cellStyle name="40% - Accent2" xfId="29" builtinId="35" customBuiltin="1"/>
    <cellStyle name="40% - Accent2 2" xfId="56"/>
    <cellStyle name="40% - Accent3" xfId="33" builtinId="39" customBuiltin="1"/>
    <cellStyle name="40% - Accent3 2" xfId="57"/>
    <cellStyle name="40% - Accent4" xfId="37" builtinId="43" customBuiltin="1"/>
    <cellStyle name="40% - Accent4 2" xfId="58"/>
    <cellStyle name="40% - Accent5" xfId="41" builtinId="47" customBuiltin="1"/>
    <cellStyle name="40% - Accent5 2" xfId="59"/>
    <cellStyle name="40% - Accent6" xfId="45" builtinId="51" customBuiltin="1"/>
    <cellStyle name="40% - Accent6 2" xfId="60"/>
    <cellStyle name="60% - Accent1" xfId="26" builtinId="32" customBuiltin="1"/>
    <cellStyle name="60% - Accent1 2" xfId="61"/>
    <cellStyle name="60% - Accent2" xfId="30" builtinId="36" customBuiltin="1"/>
    <cellStyle name="60% - Accent2 2" xfId="62"/>
    <cellStyle name="60% - Accent3" xfId="34" builtinId="40" customBuiltin="1"/>
    <cellStyle name="60% - Accent3 2" xfId="63"/>
    <cellStyle name="60% - Accent4" xfId="38" builtinId="44" customBuiltin="1"/>
    <cellStyle name="60% - Accent4 2" xfId="64"/>
    <cellStyle name="60% - Accent5" xfId="42" builtinId="48" customBuiltin="1"/>
    <cellStyle name="60% - Accent5 2" xfId="65"/>
    <cellStyle name="60% - Accent6" xfId="46" builtinId="52" customBuiltin="1"/>
    <cellStyle name="60% - Accent6 2" xfId="66"/>
    <cellStyle name="Accent1" xfId="23" builtinId="29" customBuiltin="1"/>
    <cellStyle name="Accent1 2" xfId="67"/>
    <cellStyle name="Accent2" xfId="27" builtinId="33" customBuiltin="1"/>
    <cellStyle name="Accent2 2" xfId="68"/>
    <cellStyle name="Accent3" xfId="31" builtinId="37" customBuiltin="1"/>
    <cellStyle name="Accent3 2" xfId="69"/>
    <cellStyle name="Accent4" xfId="35" builtinId="41" customBuiltin="1"/>
    <cellStyle name="Accent4 2" xfId="70"/>
    <cellStyle name="Accent5" xfId="39" builtinId="45" customBuiltin="1"/>
    <cellStyle name="Accent5 2" xfId="71"/>
    <cellStyle name="Accent6" xfId="43" builtinId="49" customBuiltin="1"/>
    <cellStyle name="Accent6 2" xfId="72"/>
    <cellStyle name="Bad" xfId="12" builtinId="27" customBuiltin="1"/>
    <cellStyle name="Bad 2" xfId="73"/>
    <cellStyle name="Calculation" xfId="16" builtinId="22" customBuiltin="1"/>
    <cellStyle name="Calculation 2" xfId="74"/>
    <cellStyle name="Check Cell" xfId="18" builtinId="23" customBuiltin="1"/>
    <cellStyle name="Check Cell 2" xfId="75"/>
    <cellStyle name="Comma" xfId="1" builtinId="3" customBuiltin="1"/>
    <cellStyle name="Comma [0]" xfId="2" builtinId="6" customBuiltin="1"/>
    <cellStyle name="Comma [0] 2" xfId="76"/>
    <cellStyle name="Comma 2" xfId="48"/>
    <cellStyle name="Currency" xfId="3" builtinId="4" customBuiltin="1"/>
    <cellStyle name="Currency [0]" xfId="4" builtinId="7" customBuiltin="1"/>
    <cellStyle name="Currency [0] 2" xfId="77"/>
    <cellStyle name="Currency 2" xfId="78"/>
    <cellStyle name="Explanatory Text" xfId="21" builtinId="53" customBuiltin="1"/>
    <cellStyle name="Explanatory Text 2" xfId="79"/>
    <cellStyle name="Good" xfId="11" builtinId="26" customBuiltin="1"/>
    <cellStyle name="Good 2" xfId="80"/>
    <cellStyle name="Heading 1" xfId="7" builtinId="16" customBuiltin="1"/>
    <cellStyle name="Heading 1 2" xfId="81"/>
    <cellStyle name="Heading 2" xfId="8" builtinId="17" customBuiltin="1"/>
    <cellStyle name="Heading 2 2" xfId="82"/>
    <cellStyle name="Heading 3" xfId="9" builtinId="18" customBuiltin="1"/>
    <cellStyle name="Heading 3 2" xfId="83"/>
    <cellStyle name="Heading 4" xfId="10" builtinId="19" customBuiltin="1"/>
    <cellStyle name="Heading 4 2" xfId="84"/>
    <cellStyle name="Input" xfId="14" builtinId="20" customBuiltin="1"/>
    <cellStyle name="Input 2" xfId="85"/>
    <cellStyle name="Linked Cell" xfId="17" builtinId="24" customBuiltin="1"/>
    <cellStyle name="Linked Cell 2" xfId="86"/>
    <cellStyle name="Neutral" xfId="13" builtinId="28" customBuiltin="1"/>
    <cellStyle name="Neutral 2" xfId="87"/>
    <cellStyle name="Normal" xfId="0" builtinId="0" customBuiltin="1"/>
    <cellStyle name="Normal 2" xfId="47"/>
    <cellStyle name="Note" xfId="20" builtinId="10" customBuiltin="1"/>
    <cellStyle name="Note 2" xfId="88"/>
    <cellStyle name="Output" xfId="15" builtinId="21" customBuiltin="1"/>
    <cellStyle name="Output 2" xfId="89"/>
    <cellStyle name="Percent" xfId="5" builtinId="5" customBuiltin="1"/>
    <cellStyle name="Percent 2" xfId="90"/>
    <cellStyle name="Title" xfId="6" builtinId="15" customBuiltin="1"/>
    <cellStyle name="Title 2" xfId="91"/>
    <cellStyle name="Total" xfId="22" builtinId="25" customBuiltin="1"/>
    <cellStyle name="Total 2" xfId="92"/>
    <cellStyle name="Warning Text" xfId="19" builtinId="11" customBuiltin="1"/>
    <cellStyle name="Warning Text 2" xfId="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88898804824643E-2"/>
          <c:y val="4.6821114492162585E-2"/>
          <c:w val="0.91331970131640516"/>
          <c:h val="0.88660633058317906"/>
        </c:manualLayout>
      </c:layout>
      <c:lineChart>
        <c:grouping val="standard"/>
        <c:varyColors val="0"/>
        <c:ser>
          <c:idx val="0"/>
          <c:order val="0"/>
          <c:tx>
            <c:strRef>
              <c:f>'Total Op Rev 9 years'!$D$4:$E$4</c:f>
              <c:strCache>
                <c:ptCount val="1"/>
                <c:pt idx="0">
                  <c:v>Total Operating Revenues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'Total Op Rev 9 years'!$F$3:$P$3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'Total Op Rev 9 years'!$F$4:$P$4</c:f>
              <c:numCache>
                <c:formatCode>#,##0</c:formatCode>
                <c:ptCount val="9"/>
                <c:pt idx="0">
                  <c:v>1734153.6</c:v>
                </c:pt>
                <c:pt idx="1">
                  <c:v>2238678.11</c:v>
                </c:pt>
                <c:pt idx="2">
                  <c:v>1945759.17</c:v>
                </c:pt>
                <c:pt idx="3">
                  <c:v>2416858.06</c:v>
                </c:pt>
                <c:pt idx="4">
                  <c:v>2566665.64</c:v>
                </c:pt>
                <c:pt idx="5">
                  <c:v>2772653.99</c:v>
                </c:pt>
                <c:pt idx="6">
                  <c:v>3004790.98</c:v>
                </c:pt>
                <c:pt idx="7">
                  <c:v>2458995.7799999998</c:v>
                </c:pt>
                <c:pt idx="8">
                  <c:v>2574679.02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'Total Op Rev 9 years'!$G$5:$L$5</c:f>
              <c:strCache>
                <c:ptCount val="1"/>
                <c:pt idx="0">
                  <c:v>1,924,513 1,734,154 2,238,678 1,945,759 2,416,858 2,566,666</c:v>
                </c:pt>
              </c:strCache>
            </c:strRef>
          </c:tx>
          <c:marker>
            <c:symbol val="none"/>
          </c:marker>
          <c:cat>
            <c:numRef>
              <c:f>'Total Op Rev 9 years'!$F$3:$P$3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'Total Op Rev 9 years'!$M$5:$R$5</c:f>
              <c:numCache>
                <c:formatCode>#,##0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37344"/>
        <c:axId val="94139136"/>
      </c:lineChart>
      <c:lineChart>
        <c:grouping val="standard"/>
        <c:varyColors val="0"/>
        <c:ser>
          <c:idx val="2"/>
          <c:order val="2"/>
          <c:tx>
            <c:strRef>
              <c:f>'Total Op Rev 9 years'!$G$6:$L$6</c:f>
              <c:strCache>
                <c:ptCount val="1"/>
                <c:pt idx="0">
                  <c:v>1,924,513 1,734,154 2,238,678 1,945,759 2,416,858 2,566,666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'Total Op Rev 9 years'!$F$3:$O$3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'Total Op Rev 9 years'!$M$6:$R$6</c:f>
              <c:numCache>
                <c:formatCode>0.00%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54752"/>
        <c:axId val="94140672"/>
      </c:lineChart>
      <c:catAx>
        <c:axId val="9413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139136"/>
        <c:crosses val="autoZero"/>
        <c:auto val="1"/>
        <c:lblAlgn val="ctr"/>
        <c:lblOffset val="100"/>
        <c:noMultiLvlLbl val="0"/>
      </c:catAx>
      <c:valAx>
        <c:axId val="941391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4137344"/>
        <c:crosses val="autoZero"/>
        <c:crossBetween val="between"/>
      </c:valAx>
      <c:valAx>
        <c:axId val="94140672"/>
        <c:scaling>
          <c:orientation val="minMax"/>
        </c:scaling>
        <c:delete val="1"/>
        <c:axPos val="r"/>
        <c:numFmt formatCode="0.00%" sourceLinked="1"/>
        <c:majorTickMark val="out"/>
        <c:minorTickMark val="none"/>
        <c:tickLblPos val="nextTo"/>
        <c:crossAx val="94154752"/>
        <c:crosses val="max"/>
        <c:crossBetween val="between"/>
      </c:valAx>
      <c:catAx>
        <c:axId val="94154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140672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1"/>
        <c:delete val="1"/>
      </c:legendEntry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5600350376371"/>
          <c:y val="4.9350356629150167E-2"/>
          <c:w val="0.59466185345450429"/>
          <c:h val="0.87846947047385815"/>
        </c:manualLayout>
      </c:layout>
      <c:lineChart>
        <c:grouping val="standard"/>
        <c:varyColors val="0"/>
        <c:ser>
          <c:idx val="0"/>
          <c:order val="0"/>
          <c:tx>
            <c:strRef>
              <c:f>'Indirect Rates Last 6 years'!$B$48:$G$48</c:f>
              <c:strCache>
                <c:ptCount val="1"/>
                <c:pt idx="0">
                  <c:v>Total Indirect Costs</c:v>
                </c:pt>
              </c:strCache>
            </c:strRef>
          </c:tx>
          <c:marker>
            <c:symbol val="none"/>
          </c:marker>
          <c:cat>
            <c:numRef>
              <c:f>'Indirect Rates Last 6 years'!$H$47:$M$47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'Indirect Rates Last 6 years'!$H$48:$M$48</c:f>
              <c:numCache>
                <c:formatCode>#,##0</c:formatCode>
                <c:ptCount val="6"/>
                <c:pt idx="0">
                  <c:v>1533096</c:v>
                </c:pt>
                <c:pt idx="1">
                  <c:v>1485510</c:v>
                </c:pt>
                <c:pt idx="2">
                  <c:v>1820084</c:v>
                </c:pt>
                <c:pt idx="3">
                  <c:v>1732561</c:v>
                </c:pt>
                <c:pt idx="4">
                  <c:v>1721529</c:v>
                </c:pt>
                <c:pt idx="5" formatCode="#,##0.00">
                  <c:v>1785073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'Indirect Rates Last 6 years'!$B$49:$G$49</c:f>
              <c:strCache>
                <c:ptCount val="1"/>
                <c:pt idx="0">
                  <c:v>Total Direct Cost Base</c:v>
                </c:pt>
              </c:strCache>
            </c:strRef>
          </c:tx>
          <c:marker>
            <c:symbol val="none"/>
          </c:marker>
          <c:cat>
            <c:numRef>
              <c:f>'Indirect Rates Last 6 years'!$H$47:$M$47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'Indirect Rates Last 6 years'!$H$49:$M$49</c:f>
              <c:numCache>
                <c:formatCode>#,##0</c:formatCode>
                <c:ptCount val="6"/>
                <c:pt idx="0">
                  <c:v>3696253</c:v>
                </c:pt>
                <c:pt idx="1">
                  <c:v>4162252</c:v>
                </c:pt>
                <c:pt idx="2">
                  <c:v>5072814</c:v>
                </c:pt>
                <c:pt idx="3">
                  <c:v>5498504</c:v>
                </c:pt>
                <c:pt idx="4">
                  <c:v>4798104</c:v>
                </c:pt>
                <c:pt idx="5" formatCode="#,##0.00">
                  <c:v>4816432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22784"/>
        <c:axId val="94824320"/>
      </c:lineChart>
      <c:lineChart>
        <c:grouping val="standard"/>
        <c:varyColors val="0"/>
        <c:ser>
          <c:idx val="2"/>
          <c:order val="2"/>
          <c:tx>
            <c:strRef>
              <c:f>'Indirect Rates Last 6 years'!$B$50:$G$50</c:f>
              <c:strCache>
                <c:ptCount val="1"/>
                <c:pt idx="0">
                  <c:v>Final Indirect Cost Rate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'Indirect Rates Last 6 years'!$H$47:$L$47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'Indirect Rates Last 6 years'!$H$50:$M$50</c:f>
              <c:numCache>
                <c:formatCode>0.00%</c:formatCode>
                <c:ptCount val="6"/>
                <c:pt idx="0">
                  <c:v>0.4148</c:v>
                </c:pt>
                <c:pt idx="1">
                  <c:v>0.3569</c:v>
                </c:pt>
                <c:pt idx="2">
                  <c:v>0.35880000000000001</c:v>
                </c:pt>
                <c:pt idx="3">
                  <c:v>0.31509999999999999</c:v>
                </c:pt>
                <c:pt idx="4">
                  <c:v>0.35899999999999999</c:v>
                </c:pt>
                <c:pt idx="5">
                  <c:v>0.37062144757779203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35840"/>
        <c:axId val="94825856"/>
      </c:lineChart>
      <c:catAx>
        <c:axId val="9482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824320"/>
        <c:crosses val="autoZero"/>
        <c:auto val="1"/>
        <c:lblAlgn val="ctr"/>
        <c:lblOffset val="100"/>
        <c:noMultiLvlLbl val="0"/>
      </c:catAx>
      <c:valAx>
        <c:axId val="9482432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4822784"/>
        <c:crosses val="autoZero"/>
        <c:crossBetween val="between"/>
      </c:valAx>
      <c:valAx>
        <c:axId val="94825856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solidFill>
            <a:srgbClr val="92D050"/>
          </a:solidFill>
        </c:spPr>
        <c:crossAx val="94835840"/>
        <c:crosses val="max"/>
        <c:crossBetween val="between"/>
      </c:valAx>
      <c:catAx>
        <c:axId val="94835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82585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</xdr:colOff>
      <xdr:row>5</xdr:row>
      <xdr:rowOff>114300</xdr:rowOff>
    </xdr:from>
    <xdr:to>
      <xdr:col>16</xdr:col>
      <xdr:colOff>518160</xdr:colOff>
      <xdr:row>26</xdr:row>
      <xdr:rowOff>99060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50</xdr:row>
      <xdr:rowOff>91440</xdr:rowOff>
    </xdr:from>
    <xdr:to>
      <xdr:col>12</xdr:col>
      <xdr:colOff>739140</xdr:colOff>
      <xdr:row>69</xdr:row>
      <xdr:rowOff>144780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59"/>
  <sheetViews>
    <sheetView topLeftCell="A8" workbookViewId="0">
      <selection activeCell="F59" sqref="F59"/>
    </sheetView>
  </sheetViews>
  <sheetFormatPr defaultColWidth="9.1640625" defaultRowHeight="15"/>
  <cols>
    <col min="1" max="2" width="9.1640625" style="17"/>
    <col min="3" max="3" width="12.5" style="17" customWidth="1"/>
    <col min="4" max="4" width="71.5" style="17" bestFit="1" customWidth="1"/>
    <col min="5" max="5" width="15.5" style="17" hidden="1" customWidth="1"/>
    <col min="6" max="7" width="14.6640625" style="17" bestFit="1" customWidth="1"/>
    <col min="8" max="8" width="16.5" style="17" bestFit="1" customWidth="1"/>
    <col min="9" max="9" width="15.5" style="17" hidden="1" customWidth="1"/>
    <col min="10" max="10" width="15.5" style="17" bestFit="1" customWidth="1"/>
    <col min="11" max="11" width="14.6640625" style="17" bestFit="1" customWidth="1"/>
    <col min="12" max="16384" width="9.1640625" style="17"/>
  </cols>
  <sheetData>
    <row r="1" spans="1:13">
      <c r="A1" s="79" t="s">
        <v>63</v>
      </c>
      <c r="B1" s="79"/>
      <c r="C1" s="79"/>
      <c r="D1" s="79"/>
    </row>
    <row r="2" spans="1:13">
      <c r="A2" s="79" t="s">
        <v>64</v>
      </c>
      <c r="B2" s="79"/>
      <c r="C2" s="79"/>
      <c r="D2" s="79"/>
    </row>
    <row r="3" spans="1:13" s="80" customFormat="1">
      <c r="A3" s="80">
        <v>42428</v>
      </c>
      <c r="E3" s="80" t="s">
        <v>65</v>
      </c>
      <c r="I3" s="80" t="s">
        <v>66</v>
      </c>
      <c r="J3" s="80" t="s">
        <v>67</v>
      </c>
      <c r="K3" s="80" t="s">
        <v>68</v>
      </c>
    </row>
    <row r="4" spans="1:13" s="81" customFormat="1" ht="15.75" thickBot="1">
      <c r="A4" s="81" t="s">
        <v>69</v>
      </c>
      <c r="B4" s="81" t="s">
        <v>70</v>
      </c>
      <c r="C4" s="81" t="s">
        <v>71</v>
      </c>
      <c r="D4" s="82"/>
      <c r="E4" s="81" t="s">
        <v>72</v>
      </c>
      <c r="F4" s="81" t="s">
        <v>73</v>
      </c>
      <c r="G4" s="81" t="s">
        <v>74</v>
      </c>
      <c r="H4" s="81" t="s">
        <v>75</v>
      </c>
      <c r="I4" s="81" t="s">
        <v>76</v>
      </c>
      <c r="J4" s="81" t="s">
        <v>72</v>
      </c>
      <c r="K4" s="81" t="s">
        <v>77</v>
      </c>
    </row>
    <row r="5" spans="1:13" ht="15.75" thickTop="1">
      <c r="J5" s="17" t="s">
        <v>78</v>
      </c>
    </row>
    <row r="6" spans="1:13">
      <c r="A6" s="17">
        <v>100</v>
      </c>
      <c r="B6" s="17" t="s">
        <v>79</v>
      </c>
      <c r="C6" s="17" t="s">
        <v>80</v>
      </c>
      <c r="D6" s="17" t="s">
        <v>81</v>
      </c>
      <c r="E6" s="29">
        <v>-1220208.6499999999</v>
      </c>
      <c r="F6" s="29">
        <v>938179</v>
      </c>
      <c r="G6" s="29">
        <v>610143.81999999995</v>
      </c>
      <c r="H6" s="29">
        <f>127984.01+12672.97+29850+97629.45</f>
        <v>268136.43</v>
      </c>
      <c r="I6" s="29">
        <v>-1040162.34</v>
      </c>
      <c r="J6" s="29">
        <v>-1646808.67</v>
      </c>
      <c r="K6" s="29">
        <v>2388225.2099999995</v>
      </c>
      <c r="L6" s="83"/>
    </row>
    <row r="7" spans="1:13" hidden="1">
      <c r="A7" s="17">
        <v>109</v>
      </c>
      <c r="B7" s="17" t="s">
        <v>82</v>
      </c>
      <c r="C7" s="17" t="s">
        <v>83</v>
      </c>
      <c r="D7" s="17" t="s">
        <v>84</v>
      </c>
      <c r="E7" s="29">
        <v>0</v>
      </c>
      <c r="F7" s="29">
        <v>0</v>
      </c>
      <c r="G7" s="29">
        <v>0</v>
      </c>
      <c r="H7" s="29"/>
      <c r="I7" s="29">
        <v>0</v>
      </c>
      <c r="J7" s="29">
        <v>0</v>
      </c>
      <c r="K7" s="29">
        <v>0</v>
      </c>
      <c r="L7" s="83"/>
    </row>
    <row r="8" spans="1:13">
      <c r="A8" s="17">
        <v>110</v>
      </c>
      <c r="B8" s="17" t="s">
        <v>85</v>
      </c>
      <c r="C8" s="17" t="s">
        <v>86</v>
      </c>
      <c r="D8" s="17" t="s">
        <v>87</v>
      </c>
      <c r="E8" s="29">
        <v>-4590.13</v>
      </c>
      <c r="F8" s="29">
        <v>1117302.7200000002</v>
      </c>
      <c r="G8" s="29">
        <v>366306.2</v>
      </c>
      <c r="H8" s="29">
        <f>131657.06+5816.68</f>
        <v>137473.74</v>
      </c>
      <c r="I8" s="29">
        <v>-84670.760000000009</v>
      </c>
      <c r="J8" s="29">
        <v>277045.31</v>
      </c>
      <c r="K8" s="29">
        <v>781996.59000000008</v>
      </c>
      <c r="L8" s="83"/>
    </row>
    <row r="9" spans="1:13">
      <c r="A9" s="17">
        <v>111</v>
      </c>
      <c r="B9" s="17" t="s">
        <v>88</v>
      </c>
      <c r="C9" s="17" t="s">
        <v>89</v>
      </c>
      <c r="D9" s="17" t="s">
        <v>90</v>
      </c>
      <c r="E9" s="29">
        <v>-34773.46</v>
      </c>
      <c r="F9" s="29">
        <v>68503.199999999953</v>
      </c>
      <c r="G9" s="29">
        <v>88296.459999999992</v>
      </c>
      <c r="H9" s="29"/>
      <c r="I9" s="29">
        <v>0</v>
      </c>
      <c r="J9" s="29">
        <v>53522.999999999993</v>
      </c>
      <c r="K9" s="29">
        <v>-88296.459999999992</v>
      </c>
      <c r="L9" s="83"/>
    </row>
    <row r="10" spans="1:13">
      <c r="A10" s="80">
        <v>114</v>
      </c>
      <c r="B10" s="17" t="s">
        <v>85</v>
      </c>
      <c r="C10" s="17" t="s">
        <v>91</v>
      </c>
      <c r="D10" s="17" t="s">
        <v>92</v>
      </c>
      <c r="E10" s="29">
        <v>-266437.21999999997</v>
      </c>
      <c r="F10" s="29">
        <v>1160726.5100000002</v>
      </c>
      <c r="G10" s="29">
        <v>229135.41</v>
      </c>
      <c r="H10" s="29">
        <f>107850.83+146000</f>
        <v>253850.83000000002</v>
      </c>
      <c r="I10" s="29">
        <v>0</v>
      </c>
      <c r="J10" s="29">
        <v>-37301.809999999969</v>
      </c>
      <c r="K10" s="29">
        <v>1160726.5100000002</v>
      </c>
      <c r="L10" s="83"/>
    </row>
    <row r="11" spans="1:13">
      <c r="A11" s="17">
        <v>117</v>
      </c>
      <c r="D11" s="17" t="s">
        <v>93</v>
      </c>
      <c r="E11" s="29">
        <v>146797.22</v>
      </c>
      <c r="F11" s="29">
        <v>1267554.8900000001</v>
      </c>
      <c r="G11" s="29">
        <v>245647.89</v>
      </c>
      <c r="H11" s="29">
        <v>162050.26</v>
      </c>
      <c r="I11" s="29">
        <v>-198558.97</v>
      </c>
      <c r="J11" s="29">
        <v>193886.13999999998</v>
      </c>
      <c r="K11" s="29">
        <v>1267554.8900000001</v>
      </c>
      <c r="L11" s="83"/>
    </row>
    <row r="12" spans="1:13">
      <c r="A12" s="17">
        <v>118</v>
      </c>
      <c r="B12" s="17" t="s">
        <v>94</v>
      </c>
      <c r="C12" s="17" t="s">
        <v>95</v>
      </c>
      <c r="D12" s="17" t="s">
        <v>96</v>
      </c>
      <c r="E12" s="29">
        <v>-91448.63</v>
      </c>
      <c r="F12" s="29">
        <v>999782.62999999989</v>
      </c>
      <c r="G12" s="29">
        <v>335098.51</v>
      </c>
      <c r="H12" s="29">
        <v>688133.39</v>
      </c>
      <c r="I12" s="29">
        <v>-75814.84</v>
      </c>
      <c r="J12" s="29">
        <v>167835.04</v>
      </c>
      <c r="K12" s="29">
        <v>664684.11999999988</v>
      </c>
      <c r="L12" s="83"/>
    </row>
    <row r="13" spans="1:13">
      <c r="A13" s="17">
        <v>119</v>
      </c>
      <c r="B13" s="17" t="s">
        <v>97</v>
      </c>
      <c r="D13" s="17" t="s">
        <v>98</v>
      </c>
      <c r="E13" s="29">
        <v>-50000</v>
      </c>
      <c r="F13" s="29">
        <v>693817</v>
      </c>
      <c r="G13" s="29">
        <v>127784.43</v>
      </c>
      <c r="H13" s="29">
        <v>49892</v>
      </c>
      <c r="I13" s="29">
        <v>0</v>
      </c>
      <c r="J13" s="29">
        <v>77784.429999999993</v>
      </c>
      <c r="K13" s="29">
        <v>566032.57000000007</v>
      </c>
      <c r="L13" s="83"/>
    </row>
    <row r="14" spans="1:13">
      <c r="A14" s="17">
        <v>122</v>
      </c>
      <c r="B14" s="17" t="s">
        <v>99</v>
      </c>
      <c r="C14" s="17" t="s">
        <v>100</v>
      </c>
      <c r="D14" s="17" t="s">
        <v>101</v>
      </c>
      <c r="E14" s="29">
        <v>-187121.17</v>
      </c>
      <c r="F14" s="29">
        <v>273255.08999999997</v>
      </c>
      <c r="G14" s="29">
        <v>99132.93</v>
      </c>
      <c r="H14" s="29"/>
      <c r="I14" s="29">
        <v>0</v>
      </c>
      <c r="J14" s="29">
        <v>-87988.24000000002</v>
      </c>
      <c r="K14" s="29">
        <v>174122.15999999997</v>
      </c>
      <c r="L14" s="27"/>
    </row>
    <row r="15" spans="1:13">
      <c r="A15" s="17">
        <v>123</v>
      </c>
      <c r="B15" s="17" t="s">
        <v>99</v>
      </c>
      <c r="C15" s="17" t="s">
        <v>100</v>
      </c>
      <c r="D15" s="17" t="s">
        <v>102</v>
      </c>
      <c r="E15" s="29">
        <v>0</v>
      </c>
      <c r="F15" s="29">
        <v>72334</v>
      </c>
      <c r="G15" s="29">
        <v>4289.25</v>
      </c>
      <c r="H15" s="29"/>
      <c r="I15" s="29">
        <v>0</v>
      </c>
      <c r="J15" s="29">
        <v>4289.25</v>
      </c>
      <c r="K15" s="29">
        <v>68044.75</v>
      </c>
      <c r="L15" s="27"/>
      <c r="M15" s="27"/>
    </row>
    <row r="16" spans="1:13">
      <c r="A16" s="17">
        <v>124</v>
      </c>
      <c r="B16" s="17" t="s">
        <v>99</v>
      </c>
      <c r="C16" s="17" t="s">
        <v>100</v>
      </c>
      <c r="D16" s="17" t="s">
        <v>103</v>
      </c>
      <c r="E16" s="29">
        <v>0</v>
      </c>
      <c r="F16" s="29">
        <v>100000</v>
      </c>
      <c r="G16" s="29">
        <v>23630.29</v>
      </c>
      <c r="H16" s="29"/>
      <c r="I16" s="29">
        <v>0</v>
      </c>
      <c r="J16" s="29">
        <v>23630.29</v>
      </c>
      <c r="K16" s="29">
        <v>76369.709999999992</v>
      </c>
      <c r="L16" s="27"/>
    </row>
    <row r="17" spans="1:12">
      <c r="A17" s="17">
        <v>128</v>
      </c>
      <c r="B17" s="17" t="s">
        <v>99</v>
      </c>
      <c r="C17" s="17" t="s">
        <v>100</v>
      </c>
      <c r="D17" s="17" t="s">
        <v>104</v>
      </c>
      <c r="E17" s="29">
        <v>-14974.67</v>
      </c>
      <c r="F17" s="29">
        <v>21088.669999999987</v>
      </c>
      <c r="G17" s="29">
        <v>8143.4699999999993</v>
      </c>
      <c r="H17" s="29"/>
      <c r="I17" s="29">
        <v>0</v>
      </c>
      <c r="J17" s="29">
        <v>-6831.2000000000007</v>
      </c>
      <c r="K17" s="29">
        <v>12945.199999999988</v>
      </c>
      <c r="L17" s="27"/>
    </row>
    <row r="18" spans="1:12">
      <c r="A18" s="17">
        <v>135</v>
      </c>
      <c r="B18" s="17" t="s">
        <v>105</v>
      </c>
      <c r="C18" s="17" t="s">
        <v>106</v>
      </c>
      <c r="D18" s="17" t="s">
        <v>107</v>
      </c>
      <c r="E18" s="29">
        <v>-11396.9</v>
      </c>
      <c r="F18" s="29">
        <v>-4209.7500000000045</v>
      </c>
      <c r="G18" s="29">
        <v>0</v>
      </c>
      <c r="H18" s="29"/>
      <c r="I18" s="29">
        <v>0</v>
      </c>
      <c r="J18" s="29">
        <v>-10165.099999999997</v>
      </c>
      <c r="K18" s="29">
        <v>-4209.7500000000045</v>
      </c>
      <c r="L18" s="27"/>
    </row>
    <row r="19" spans="1:12">
      <c r="A19" s="17">
        <v>135</v>
      </c>
      <c r="B19" s="17" t="s">
        <v>105</v>
      </c>
      <c r="C19" s="17" t="s">
        <v>106</v>
      </c>
      <c r="D19" s="17" t="s">
        <v>108</v>
      </c>
      <c r="E19" s="29">
        <v>0</v>
      </c>
      <c r="F19" s="29">
        <v>20000</v>
      </c>
      <c r="G19" s="29">
        <v>3123.36</v>
      </c>
      <c r="H19" s="29"/>
      <c r="I19" s="29">
        <v>0</v>
      </c>
      <c r="J19" s="29">
        <v>3123.36</v>
      </c>
      <c r="K19" s="29">
        <v>16876.64</v>
      </c>
      <c r="L19" s="27"/>
    </row>
    <row r="20" spans="1:12" hidden="1">
      <c r="A20" s="17">
        <v>138</v>
      </c>
      <c r="B20" s="17" t="s">
        <v>109</v>
      </c>
      <c r="C20" s="17" t="s">
        <v>110</v>
      </c>
      <c r="D20" s="17" t="s">
        <v>111</v>
      </c>
      <c r="E20" s="29">
        <v>-112938.4</v>
      </c>
      <c r="F20" s="29">
        <v>0</v>
      </c>
      <c r="G20" s="29">
        <v>0</v>
      </c>
      <c r="H20" s="29"/>
      <c r="I20" s="29">
        <v>0</v>
      </c>
      <c r="J20" s="29">
        <v>-112938.40000000002</v>
      </c>
      <c r="K20" s="29">
        <v>13242.630000000121</v>
      </c>
      <c r="L20" s="27"/>
    </row>
    <row r="21" spans="1:12" hidden="1">
      <c r="A21" s="17">
        <v>141</v>
      </c>
      <c r="B21" s="17" t="s">
        <v>82</v>
      </c>
      <c r="C21" s="17" t="s">
        <v>112</v>
      </c>
      <c r="D21" s="17" t="s">
        <v>113</v>
      </c>
      <c r="E21" s="29">
        <v>-8698.320000000007</v>
      </c>
      <c r="F21" s="29">
        <v>0</v>
      </c>
      <c r="G21" s="29">
        <v>0</v>
      </c>
      <c r="H21" s="29"/>
      <c r="I21" s="29">
        <v>0</v>
      </c>
      <c r="J21" s="29">
        <v>-8698.32</v>
      </c>
      <c r="K21" s="29">
        <v>0</v>
      </c>
      <c r="L21" s="27"/>
    </row>
    <row r="22" spans="1:12">
      <c r="A22" s="17">
        <v>142</v>
      </c>
      <c r="B22" s="17" t="s">
        <v>82</v>
      </c>
      <c r="C22" s="17" t="s">
        <v>114</v>
      </c>
      <c r="D22" s="17" t="s">
        <v>115</v>
      </c>
      <c r="E22" s="29">
        <v>-96347.61</v>
      </c>
      <c r="F22" s="29">
        <v>714537.85</v>
      </c>
      <c r="G22" s="29">
        <v>104157.81999999999</v>
      </c>
      <c r="H22" s="29">
        <v>27930.400000000001</v>
      </c>
      <c r="I22" s="29">
        <v>0</v>
      </c>
      <c r="J22" s="29">
        <v>6313.2899999999981</v>
      </c>
      <c r="K22" s="29">
        <v>610380.03</v>
      </c>
      <c r="L22" s="27"/>
    </row>
    <row r="23" spans="1:12">
      <c r="A23" s="17">
        <v>143</v>
      </c>
      <c r="B23" s="17" t="s">
        <v>116</v>
      </c>
      <c r="C23" s="17" t="s">
        <v>91</v>
      </c>
      <c r="D23" s="17" t="s">
        <v>117</v>
      </c>
      <c r="E23" s="29">
        <v>-15000</v>
      </c>
      <c r="F23" s="29">
        <v>250000</v>
      </c>
      <c r="G23" s="29">
        <v>73322.75</v>
      </c>
      <c r="H23" s="29">
        <v>504107.78</v>
      </c>
      <c r="I23" s="29">
        <v>-15000</v>
      </c>
      <c r="J23" s="29">
        <v>58322.75</v>
      </c>
      <c r="K23" s="29">
        <v>176677.25</v>
      </c>
      <c r="L23" s="27"/>
    </row>
    <row r="24" spans="1:12">
      <c r="A24" s="17">
        <v>149</v>
      </c>
      <c r="B24" s="17" t="s">
        <v>118</v>
      </c>
      <c r="C24" s="17">
        <v>93.283000000000001</v>
      </c>
      <c r="D24" s="17" t="s">
        <v>119</v>
      </c>
      <c r="E24" s="29">
        <v>17831.509999999998</v>
      </c>
      <c r="F24" s="29">
        <v>60000</v>
      </c>
      <c r="G24" s="29">
        <v>3522.5099999999998</v>
      </c>
      <c r="H24" s="29"/>
      <c r="I24" s="29">
        <v>0</v>
      </c>
      <c r="J24" s="29">
        <v>21354.020000000008</v>
      </c>
      <c r="K24" s="29">
        <v>-21354.020000000008</v>
      </c>
      <c r="L24" s="27"/>
    </row>
    <row r="25" spans="1:12" hidden="1">
      <c r="A25" s="17">
        <v>151</v>
      </c>
      <c r="B25" s="17" t="s">
        <v>94</v>
      </c>
      <c r="C25" s="17" t="s">
        <v>120</v>
      </c>
      <c r="D25" s="17" t="s">
        <v>94</v>
      </c>
      <c r="E25" s="29">
        <v>617146.49</v>
      </c>
      <c r="F25" s="29">
        <v>0</v>
      </c>
      <c r="G25" s="29">
        <v>0</v>
      </c>
      <c r="H25" s="29"/>
      <c r="I25" s="29">
        <v>-790088.42</v>
      </c>
      <c r="J25" s="29">
        <v>-172941.93000000075</v>
      </c>
      <c r="K25" s="29">
        <v>35180.190000000555</v>
      </c>
      <c r="L25" s="27"/>
    </row>
    <row r="26" spans="1:12">
      <c r="A26" s="17">
        <v>152</v>
      </c>
      <c r="B26" s="17" t="s">
        <v>99</v>
      </c>
      <c r="C26" s="17" t="s">
        <v>121</v>
      </c>
      <c r="D26" s="17" t="s">
        <v>122</v>
      </c>
      <c r="E26" s="29">
        <v>51844.11</v>
      </c>
      <c r="F26" s="29">
        <v>4569.9700000000157</v>
      </c>
      <c r="G26" s="29">
        <v>3890.48</v>
      </c>
      <c r="H26" s="29"/>
      <c r="I26" s="29">
        <v>0</v>
      </c>
      <c r="J26" s="29">
        <v>55734.589999999967</v>
      </c>
      <c r="K26" s="29">
        <v>679.4900000000157</v>
      </c>
      <c r="L26" s="27"/>
    </row>
    <row r="27" spans="1:12">
      <c r="A27" s="17">
        <v>153</v>
      </c>
      <c r="B27" s="17" t="s">
        <v>123</v>
      </c>
      <c r="D27" s="17" t="s">
        <v>124</v>
      </c>
      <c r="E27" s="29">
        <v>378.06</v>
      </c>
      <c r="F27" s="29">
        <v>20000</v>
      </c>
      <c r="G27" s="29">
        <v>0</v>
      </c>
      <c r="H27" s="29"/>
      <c r="I27" s="29">
        <v>0</v>
      </c>
      <c r="J27" s="29">
        <v>378.06</v>
      </c>
      <c r="K27" s="29">
        <v>19621.939999999999</v>
      </c>
      <c r="L27" s="27"/>
    </row>
    <row r="28" spans="1:12">
      <c r="A28" s="17">
        <v>162</v>
      </c>
      <c r="B28" s="17" t="s">
        <v>125</v>
      </c>
      <c r="C28" s="17" t="s">
        <v>126</v>
      </c>
      <c r="D28" s="17" t="s">
        <v>127</v>
      </c>
      <c r="E28" s="29">
        <v>-65051.05</v>
      </c>
      <c r="F28" s="29">
        <v>225261.89999999997</v>
      </c>
      <c r="G28" s="29">
        <v>56996.61</v>
      </c>
      <c r="H28" s="29"/>
      <c r="I28" s="29">
        <v>-6600</v>
      </c>
      <c r="J28" s="29">
        <v>-14654.439999999988</v>
      </c>
      <c r="K28" s="29">
        <v>168265.28999999998</v>
      </c>
      <c r="L28" s="27"/>
    </row>
    <row r="29" spans="1:12">
      <c r="D29" s="17" t="s">
        <v>128</v>
      </c>
      <c r="E29" s="29"/>
      <c r="F29" s="29"/>
      <c r="G29" s="29"/>
      <c r="H29" s="29"/>
      <c r="I29" s="29"/>
      <c r="J29" s="29"/>
      <c r="K29" s="29"/>
      <c r="L29" s="27"/>
    </row>
    <row r="30" spans="1:12" hidden="1">
      <c r="A30" s="17">
        <v>209</v>
      </c>
      <c r="B30" s="17" t="s">
        <v>129</v>
      </c>
      <c r="D30" s="17" t="s">
        <v>130</v>
      </c>
      <c r="E30" s="29">
        <v>0</v>
      </c>
      <c r="F30" s="29">
        <v>0</v>
      </c>
      <c r="G30" s="29">
        <v>0</v>
      </c>
      <c r="H30" s="29"/>
      <c r="I30" s="29">
        <v>0</v>
      </c>
      <c r="J30" s="29">
        <v>0</v>
      </c>
      <c r="K30" s="29">
        <v>0</v>
      </c>
      <c r="L30" s="27"/>
    </row>
    <row r="31" spans="1:12" hidden="1">
      <c r="A31" s="17">
        <v>211</v>
      </c>
      <c r="B31" s="17" t="s">
        <v>131</v>
      </c>
      <c r="C31" s="17" t="s">
        <v>132</v>
      </c>
      <c r="D31" s="17" t="s">
        <v>133</v>
      </c>
      <c r="E31" s="29">
        <v>4506.1899999999996</v>
      </c>
      <c r="F31" s="29">
        <v>0</v>
      </c>
      <c r="G31" s="29">
        <v>0</v>
      </c>
      <c r="H31" s="29"/>
      <c r="I31" s="29">
        <v>0</v>
      </c>
      <c r="J31" s="29">
        <v>0</v>
      </c>
      <c r="K31" s="29">
        <v>5971.3099999999986</v>
      </c>
      <c r="L31" s="27"/>
    </row>
    <row r="32" spans="1:12">
      <c r="A32" s="17">
        <v>216</v>
      </c>
      <c r="B32" s="17" t="s">
        <v>131</v>
      </c>
      <c r="C32" s="17" t="s">
        <v>134</v>
      </c>
      <c r="D32" s="17" t="s">
        <v>135</v>
      </c>
      <c r="E32" s="29">
        <v>-9047.6299999999992</v>
      </c>
      <c r="F32" s="29">
        <v>146050.15000000002</v>
      </c>
      <c r="G32" s="29">
        <v>10426.83</v>
      </c>
      <c r="H32" s="29"/>
      <c r="I32" s="29">
        <v>0</v>
      </c>
      <c r="J32" s="29">
        <v>1379.2000000000007</v>
      </c>
      <c r="K32" s="29">
        <v>135623.32000000004</v>
      </c>
      <c r="L32" s="27"/>
    </row>
    <row r="33" spans="1:12">
      <c r="A33" s="17">
        <v>220</v>
      </c>
      <c r="B33" s="17" t="s">
        <v>136</v>
      </c>
      <c r="C33" s="17">
        <v>93.516000000000005</v>
      </c>
      <c r="D33" s="17" t="s">
        <v>137</v>
      </c>
      <c r="E33" s="29">
        <v>6667.51</v>
      </c>
      <c r="F33" s="29">
        <v>45867.69</v>
      </c>
      <c r="G33" s="29">
        <v>41320.25</v>
      </c>
      <c r="H33" s="29"/>
      <c r="I33" s="29">
        <v>-1217.45</v>
      </c>
      <c r="J33" s="29">
        <v>46770.310000000005</v>
      </c>
      <c r="K33" s="29">
        <v>45867.69</v>
      </c>
      <c r="L33" s="27"/>
    </row>
    <row r="34" spans="1:12">
      <c r="A34" s="17">
        <v>250</v>
      </c>
      <c r="B34" s="17" t="s">
        <v>131</v>
      </c>
      <c r="C34" s="17" t="s">
        <v>138</v>
      </c>
      <c r="D34" s="17" t="s">
        <v>139</v>
      </c>
      <c r="E34" s="29">
        <v>0</v>
      </c>
      <c r="F34" s="29">
        <v>0</v>
      </c>
      <c r="G34" s="29"/>
      <c r="H34" s="29"/>
      <c r="I34" s="29"/>
      <c r="J34" s="29">
        <v>0</v>
      </c>
      <c r="K34" s="29">
        <v>0</v>
      </c>
      <c r="L34" s="27"/>
    </row>
    <row r="35" spans="1:12" hidden="1">
      <c r="A35" s="17">
        <v>306</v>
      </c>
      <c r="B35" s="17" t="s">
        <v>140</v>
      </c>
      <c r="C35" s="17" t="s">
        <v>141</v>
      </c>
      <c r="D35" s="17" t="s">
        <v>142</v>
      </c>
      <c r="E35" s="29">
        <v>-18316.689999999999</v>
      </c>
      <c r="F35" s="29">
        <v>51771.6</v>
      </c>
      <c r="G35" s="29">
        <v>708.73</v>
      </c>
      <c r="H35" s="29"/>
      <c r="I35" s="29">
        <v>0</v>
      </c>
      <c r="J35" s="29">
        <v>-17607.96</v>
      </c>
      <c r="K35" s="29">
        <v>51062.869999999995</v>
      </c>
      <c r="L35" s="27"/>
    </row>
    <row r="36" spans="1:12" hidden="1">
      <c r="A36" s="17">
        <v>330</v>
      </c>
      <c r="C36" s="17" t="s">
        <v>143</v>
      </c>
      <c r="D36" s="17" t="s">
        <v>144</v>
      </c>
      <c r="E36" s="29">
        <v>0</v>
      </c>
      <c r="F36" s="29">
        <v>0</v>
      </c>
      <c r="G36" s="29">
        <v>0</v>
      </c>
      <c r="H36" s="29"/>
      <c r="I36" s="29">
        <v>0</v>
      </c>
      <c r="J36" s="29">
        <v>0</v>
      </c>
      <c r="K36" s="29">
        <v>0</v>
      </c>
      <c r="L36" s="27"/>
    </row>
    <row r="37" spans="1:12" hidden="1">
      <c r="A37" s="17">
        <v>331</v>
      </c>
      <c r="B37" s="17" t="s">
        <v>145</v>
      </c>
      <c r="C37" s="17" t="s">
        <v>100</v>
      </c>
      <c r="D37" s="17" t="s">
        <v>146</v>
      </c>
      <c r="E37" s="29">
        <v>0.13</v>
      </c>
      <c r="F37" s="29">
        <v>0</v>
      </c>
      <c r="G37" s="29">
        <v>0</v>
      </c>
      <c r="H37" s="29"/>
      <c r="I37" s="29">
        <v>0</v>
      </c>
      <c r="J37" s="29">
        <v>0.12999999999738066</v>
      </c>
      <c r="K37" s="29">
        <v>-927.61999999999853</v>
      </c>
      <c r="L37" s="27"/>
    </row>
    <row r="38" spans="1:12" hidden="1">
      <c r="A38" s="17">
        <v>908</v>
      </c>
      <c r="B38" s="17" t="s">
        <v>147</v>
      </c>
      <c r="C38" s="17" t="s">
        <v>148</v>
      </c>
      <c r="D38" s="17" t="s">
        <v>149</v>
      </c>
      <c r="E38" s="29">
        <v>0</v>
      </c>
      <c r="F38" s="29">
        <v>49827</v>
      </c>
      <c r="G38" s="29">
        <v>0</v>
      </c>
      <c r="H38" s="29"/>
      <c r="I38" s="29">
        <v>0</v>
      </c>
      <c r="J38" s="29">
        <v>0</v>
      </c>
      <c r="K38" s="29">
        <v>49827</v>
      </c>
      <c r="L38" s="27"/>
    </row>
    <row r="39" spans="1:12">
      <c r="A39" s="17">
        <v>911</v>
      </c>
      <c r="B39" s="17" t="s">
        <v>147</v>
      </c>
      <c r="D39" s="17" t="s">
        <v>150</v>
      </c>
      <c r="E39" s="29">
        <v>0</v>
      </c>
      <c r="F39" s="29">
        <v>6600</v>
      </c>
      <c r="G39" s="29">
        <v>0</v>
      </c>
      <c r="H39" s="29"/>
      <c r="I39" s="29">
        <v>-6600</v>
      </c>
      <c r="J39" s="29">
        <v>-6600</v>
      </c>
      <c r="K39" s="29"/>
      <c r="L39" s="27"/>
    </row>
    <row r="40" spans="1:12" hidden="1">
      <c r="A40" s="17">
        <v>915</v>
      </c>
      <c r="B40" s="17" t="s">
        <v>147</v>
      </c>
      <c r="D40" s="17" t="s">
        <v>151</v>
      </c>
      <c r="E40" s="29">
        <v>-4336.3099999999977</v>
      </c>
      <c r="F40" s="29">
        <v>0</v>
      </c>
      <c r="G40" s="29">
        <v>0</v>
      </c>
      <c r="H40" s="29"/>
      <c r="I40" s="29">
        <v>0</v>
      </c>
      <c r="J40" s="29">
        <v>-4336.3100000000004</v>
      </c>
      <c r="K40" s="29">
        <v>4336.3099999999904</v>
      </c>
      <c r="L40" s="27"/>
    </row>
    <row r="41" spans="1:12">
      <c r="A41" s="17">
        <v>917</v>
      </c>
      <c r="B41" s="17" t="s">
        <v>147</v>
      </c>
      <c r="D41" s="17" t="s">
        <v>152</v>
      </c>
      <c r="E41" s="29">
        <v>1658.68</v>
      </c>
      <c r="F41" s="29">
        <v>8000</v>
      </c>
      <c r="G41" s="29">
        <v>0</v>
      </c>
      <c r="H41" s="29"/>
      <c r="I41" s="29">
        <v>-12000</v>
      </c>
      <c r="J41" s="29">
        <v>-986.15000000000327</v>
      </c>
      <c r="K41" s="29">
        <v>38.770000000002256</v>
      </c>
      <c r="L41" s="27"/>
    </row>
    <row r="42" spans="1:12" hidden="1">
      <c r="A42" s="17">
        <v>918</v>
      </c>
      <c r="B42" s="17" t="s">
        <v>147</v>
      </c>
      <c r="C42" s="17" t="s">
        <v>153</v>
      </c>
      <c r="D42" s="17" t="s">
        <v>154</v>
      </c>
      <c r="E42" s="29">
        <v>0</v>
      </c>
      <c r="F42" s="29">
        <v>0</v>
      </c>
      <c r="G42" s="29">
        <v>0</v>
      </c>
      <c r="H42" s="29"/>
      <c r="I42" s="29">
        <v>0</v>
      </c>
      <c r="J42" s="29">
        <v>0</v>
      </c>
      <c r="K42" s="29">
        <v>0</v>
      </c>
      <c r="L42" s="27"/>
    </row>
    <row r="43" spans="1:12" hidden="1">
      <c r="A43" s="17">
        <v>919</v>
      </c>
      <c r="B43" s="17" t="s">
        <v>147</v>
      </c>
      <c r="D43" s="17" t="s">
        <v>155</v>
      </c>
      <c r="E43" s="29">
        <v>0</v>
      </c>
      <c r="F43" s="29">
        <v>0</v>
      </c>
      <c r="G43" s="29">
        <v>0</v>
      </c>
      <c r="H43" s="29"/>
      <c r="I43" s="29">
        <v>0</v>
      </c>
      <c r="J43" s="29">
        <v>0</v>
      </c>
      <c r="K43" s="29">
        <v>0</v>
      </c>
      <c r="L43" s="27"/>
    </row>
    <row r="44" spans="1:12">
      <c r="A44" s="17">
        <v>921</v>
      </c>
      <c r="B44" s="17" t="s">
        <v>147</v>
      </c>
      <c r="C44" s="17" t="s">
        <v>156</v>
      </c>
      <c r="D44" s="17" t="s">
        <v>157</v>
      </c>
      <c r="E44" s="29">
        <v>19525.91</v>
      </c>
      <c r="F44" s="29">
        <v>0</v>
      </c>
      <c r="G44" s="29">
        <v>0</v>
      </c>
      <c r="H44" s="29"/>
      <c r="I44" s="29">
        <v>19525.91</v>
      </c>
      <c r="J44" s="29">
        <v>0</v>
      </c>
      <c r="K44" s="29">
        <v>0</v>
      </c>
      <c r="L44" s="27"/>
    </row>
    <row r="45" spans="1:12">
      <c r="A45" s="17">
        <v>923</v>
      </c>
      <c r="B45" s="17" t="s">
        <v>147</v>
      </c>
      <c r="C45" s="17" t="s">
        <v>158</v>
      </c>
      <c r="D45" s="17" t="s">
        <v>159</v>
      </c>
      <c r="E45" s="29">
        <v>10813.45</v>
      </c>
      <c r="F45" s="29">
        <v>111330.98</v>
      </c>
      <c r="G45" s="29">
        <v>46481.850000000006</v>
      </c>
      <c r="H45" s="29">
        <v>11404.06</v>
      </c>
      <c r="I45" s="29">
        <v>-29348.720000000001</v>
      </c>
      <c r="J45" s="29">
        <v>27946.580000000005</v>
      </c>
      <c r="K45" s="29">
        <v>64849.12999999999</v>
      </c>
      <c r="L45" s="27"/>
    </row>
    <row r="46" spans="1:12" hidden="1">
      <c r="A46" s="17">
        <v>927</v>
      </c>
      <c r="B46" s="17" t="s">
        <v>147</v>
      </c>
      <c r="C46" s="17" t="s">
        <v>160</v>
      </c>
      <c r="D46" s="17" t="s">
        <v>161</v>
      </c>
      <c r="E46" s="29">
        <v>-42476.06</v>
      </c>
      <c r="F46" s="29">
        <v>41257.300000000003</v>
      </c>
      <c r="G46" s="29">
        <v>0</v>
      </c>
      <c r="H46" s="29"/>
      <c r="I46" s="29">
        <v>0</v>
      </c>
      <c r="J46" s="29">
        <v>-42476.06</v>
      </c>
      <c r="K46" s="29">
        <v>41257.300000000003</v>
      </c>
      <c r="L46" s="27"/>
    </row>
    <row r="47" spans="1:12" hidden="1">
      <c r="A47" s="17">
        <v>928</v>
      </c>
      <c r="B47" s="17" t="s">
        <v>147</v>
      </c>
      <c r="D47" s="17" t="s">
        <v>162</v>
      </c>
      <c r="E47" s="29">
        <v>-3.24</v>
      </c>
      <c r="F47" s="29"/>
      <c r="G47" s="29">
        <v>0</v>
      </c>
      <c r="H47" s="29"/>
      <c r="I47" s="29">
        <v>0</v>
      </c>
      <c r="J47" s="29">
        <v>-3.24</v>
      </c>
      <c r="K47" s="29">
        <v>0</v>
      </c>
      <c r="L47" s="27"/>
    </row>
    <row r="48" spans="1:12" hidden="1">
      <c r="A48" s="17">
        <v>929</v>
      </c>
      <c r="B48" s="17" t="s">
        <v>147</v>
      </c>
      <c r="D48" s="17" t="s">
        <v>163</v>
      </c>
      <c r="E48" s="29">
        <v>-7963.16</v>
      </c>
      <c r="F48" s="29">
        <v>0</v>
      </c>
      <c r="G48" s="29">
        <v>0</v>
      </c>
      <c r="H48" s="29"/>
      <c r="I48" s="29">
        <v>0</v>
      </c>
      <c r="J48" s="29">
        <v>-7963.1600000000017</v>
      </c>
      <c r="K48" s="29">
        <v>7963.1600000000017</v>
      </c>
      <c r="L48" s="27"/>
    </row>
    <row r="49" spans="1:12" hidden="1">
      <c r="A49" s="17">
        <v>930</v>
      </c>
      <c r="B49" s="17" t="s">
        <v>147</v>
      </c>
      <c r="D49" s="17" t="s">
        <v>164</v>
      </c>
      <c r="E49" s="29">
        <v>-23739.51</v>
      </c>
      <c r="F49" s="29">
        <v>0</v>
      </c>
      <c r="G49" s="29">
        <v>0</v>
      </c>
      <c r="H49" s="29"/>
      <c r="I49" s="29">
        <v>0</v>
      </c>
      <c r="J49" s="29">
        <v>0</v>
      </c>
      <c r="K49" s="29">
        <v>0</v>
      </c>
      <c r="L49" s="27"/>
    </row>
    <row r="50" spans="1:12" hidden="1">
      <c r="A50" s="17">
        <v>931</v>
      </c>
      <c r="B50" s="17" t="s">
        <v>147</v>
      </c>
      <c r="D50" s="17" t="s">
        <v>165</v>
      </c>
      <c r="E50" s="29">
        <v>0</v>
      </c>
      <c r="F50" s="29">
        <v>0</v>
      </c>
      <c r="G50" s="29">
        <v>0</v>
      </c>
      <c r="H50" s="29"/>
      <c r="I50" s="29">
        <v>0</v>
      </c>
      <c r="J50" s="29">
        <v>0</v>
      </c>
      <c r="K50" s="29">
        <v>0</v>
      </c>
      <c r="L50" s="27"/>
    </row>
    <row r="51" spans="1:12" hidden="1">
      <c r="A51" s="17">
        <v>932</v>
      </c>
      <c r="B51" s="17" t="s">
        <v>147</v>
      </c>
      <c r="D51" s="17" t="s">
        <v>124</v>
      </c>
      <c r="E51" s="29">
        <v>-28738.34</v>
      </c>
      <c r="F51" s="29">
        <v>28738.34</v>
      </c>
      <c r="G51" s="29">
        <v>0</v>
      </c>
      <c r="H51" s="29"/>
      <c r="I51" s="29">
        <v>0</v>
      </c>
      <c r="J51" s="29">
        <v>-28738.34</v>
      </c>
      <c r="K51" s="29">
        <v>28738.34</v>
      </c>
      <c r="L51" s="27"/>
    </row>
    <row r="52" spans="1:12" hidden="1">
      <c r="A52" s="17">
        <v>933</v>
      </c>
      <c r="B52" s="17" t="s">
        <v>147</v>
      </c>
      <c r="D52" s="17" t="s">
        <v>166</v>
      </c>
      <c r="E52" s="29">
        <v>-1031.93</v>
      </c>
      <c r="F52" s="29">
        <v>0</v>
      </c>
      <c r="G52" s="29">
        <v>0</v>
      </c>
      <c r="H52" s="29"/>
      <c r="I52" s="29">
        <v>0</v>
      </c>
      <c r="J52" s="29">
        <v>-1031.93</v>
      </c>
      <c r="K52" s="29">
        <v>0</v>
      </c>
      <c r="L52" s="27"/>
    </row>
    <row r="53" spans="1:12" hidden="1">
      <c r="A53" s="17">
        <v>934</v>
      </c>
      <c r="B53" s="17" t="s">
        <v>147</v>
      </c>
      <c r="D53" s="17" t="s">
        <v>167</v>
      </c>
      <c r="E53" s="29">
        <v>-2694.81</v>
      </c>
      <c r="F53" s="29">
        <v>0</v>
      </c>
      <c r="G53" s="29">
        <v>0</v>
      </c>
      <c r="H53" s="29"/>
      <c r="I53" s="29">
        <v>0</v>
      </c>
      <c r="J53" s="29">
        <v>0</v>
      </c>
      <c r="K53" s="29">
        <v>0</v>
      </c>
      <c r="L53" s="27"/>
    </row>
    <row r="54" spans="1:12" hidden="1">
      <c r="A54" s="17">
        <v>935</v>
      </c>
      <c r="B54" s="17" t="s">
        <v>147</v>
      </c>
      <c r="C54" s="17" t="s">
        <v>168</v>
      </c>
      <c r="D54" s="17" t="s">
        <v>169</v>
      </c>
      <c r="E54" s="29">
        <v>668.54</v>
      </c>
      <c r="F54" s="29">
        <v>0</v>
      </c>
      <c r="G54" s="29">
        <v>0</v>
      </c>
      <c r="H54" s="29"/>
      <c r="I54" s="29">
        <v>0</v>
      </c>
      <c r="J54" s="29">
        <v>0</v>
      </c>
      <c r="K54" s="29">
        <v>0</v>
      </c>
      <c r="L54" s="27"/>
    </row>
    <row r="55" spans="1:12">
      <c r="A55" s="17">
        <v>936</v>
      </c>
      <c r="B55" s="17" t="s">
        <v>147</v>
      </c>
      <c r="D55" s="17" t="s">
        <v>170</v>
      </c>
      <c r="E55" s="29">
        <v>-37913.300000000003</v>
      </c>
      <c r="F55" s="29">
        <v>333713.3</v>
      </c>
      <c r="G55" s="29">
        <v>45586.65</v>
      </c>
      <c r="H55" s="29">
        <v>6500</v>
      </c>
      <c r="I55" s="29">
        <v>0</v>
      </c>
      <c r="J55" s="29">
        <v>7673.3499999999985</v>
      </c>
      <c r="K55" s="29">
        <v>288126.64999999997</v>
      </c>
      <c r="L55" s="27"/>
    </row>
    <row r="56" spans="1:12">
      <c r="A56" s="17">
        <v>937</v>
      </c>
      <c r="B56" s="17" t="s">
        <v>147</v>
      </c>
      <c r="D56" s="17" t="s">
        <v>171</v>
      </c>
      <c r="E56" s="29">
        <v>-617027.77</v>
      </c>
      <c r="F56" s="29">
        <v>471158.77</v>
      </c>
      <c r="G56" s="29">
        <v>47532.52</v>
      </c>
      <c r="H56" s="29">
        <v>70000</v>
      </c>
      <c r="I56" s="29">
        <v>0</v>
      </c>
      <c r="J56" s="29">
        <v>-569495.25</v>
      </c>
      <c r="K56" s="29">
        <v>423626.25</v>
      </c>
      <c r="L56" s="27"/>
    </row>
    <row r="57" spans="1:12" ht="15.75" thickBot="1">
      <c r="E57" s="29"/>
      <c r="F57" s="29"/>
      <c r="G57" s="29"/>
      <c r="H57" s="29"/>
      <c r="I57" s="29"/>
      <c r="J57" s="29"/>
      <c r="K57" s="29"/>
    </row>
    <row r="58" spans="1:12" ht="15.75" thickBot="1">
      <c r="D58" s="17" t="s">
        <v>172</v>
      </c>
      <c r="E58" s="84">
        <v>-2094437.1599999997</v>
      </c>
      <c r="F58" s="84">
        <v>9297018.8100000005</v>
      </c>
      <c r="G58" s="84">
        <v>2574679.0199999996</v>
      </c>
      <c r="H58" s="84">
        <f>SUM(H6:H56)</f>
        <v>2179478.8899999997</v>
      </c>
      <c r="I58" s="84">
        <v>-2240535.5900000003</v>
      </c>
      <c r="J58" s="84">
        <v>-1750577.4100000008</v>
      </c>
      <c r="K58" s="84">
        <v>9234125.4100000039</v>
      </c>
    </row>
    <row r="59" spans="1:12" ht="15.75" thickTop="1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workbookViewId="0">
      <selection activeCell="D15" sqref="D15"/>
    </sheetView>
  </sheetViews>
  <sheetFormatPr defaultColWidth="9.1640625" defaultRowHeight="15"/>
  <cols>
    <col min="1" max="1" width="16.83203125" style="17" customWidth="1"/>
    <col min="2" max="3" width="9.1640625" style="17"/>
    <col min="4" max="4" width="14.6640625" style="17" bestFit="1" customWidth="1"/>
    <col min="5" max="16384" width="9.1640625" style="17"/>
  </cols>
  <sheetData>
    <row r="1" spans="1:4" ht="15.75" thickBot="1">
      <c r="A1" s="67"/>
      <c r="B1" s="67"/>
      <c r="C1" s="68"/>
      <c r="D1" s="69"/>
    </row>
    <row r="2" spans="1:4">
      <c r="A2" s="130" t="s">
        <v>31</v>
      </c>
      <c r="B2" s="131"/>
      <c r="C2" s="131"/>
      <c r="D2" s="132"/>
    </row>
    <row r="3" spans="1:4" ht="15.75" thickBot="1">
      <c r="A3" s="133"/>
      <c r="B3" s="134"/>
      <c r="C3" s="134"/>
      <c r="D3" s="135"/>
    </row>
    <row r="5" spans="1:4">
      <c r="A5" s="17" t="s">
        <v>32</v>
      </c>
      <c r="D5" s="18">
        <v>2140901.5200000005</v>
      </c>
    </row>
    <row r="6" spans="1:4">
      <c r="A6" s="17" t="s">
        <v>33</v>
      </c>
      <c r="B6" s="17" t="s">
        <v>34</v>
      </c>
      <c r="D6" s="18">
        <v>690302.4</v>
      </c>
    </row>
    <row r="8" spans="1:4">
      <c r="A8" s="17" t="s">
        <v>35</v>
      </c>
      <c r="D8" s="70">
        <v>0.32243538226830715</v>
      </c>
    </row>
    <row r="10" spans="1:4">
      <c r="A10" s="17" t="s">
        <v>36</v>
      </c>
      <c r="D10" s="71">
        <v>129089.53</v>
      </c>
    </row>
  </sheetData>
  <mergeCells count="1">
    <mergeCell ref="A2:D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30"/>
  <sheetViews>
    <sheetView workbookViewId="0">
      <selection activeCell="A31" sqref="A31"/>
    </sheetView>
  </sheetViews>
  <sheetFormatPr defaultRowHeight="10.5"/>
  <cols>
    <col min="1" max="1" width="35.33203125" style="2" customWidth="1"/>
    <col min="2" max="3" width="19.33203125" style="6" customWidth="1"/>
    <col min="4" max="5" width="19.33203125" style="10" customWidth="1"/>
  </cols>
  <sheetData>
    <row r="1" spans="1:5" ht="12.75">
      <c r="A1" s="136" t="s">
        <v>20</v>
      </c>
      <c r="B1" s="136"/>
      <c r="C1" s="136"/>
    </row>
    <row r="2" spans="1:5" ht="12.75">
      <c r="A2" s="136" t="s">
        <v>21</v>
      </c>
      <c r="B2" s="136"/>
      <c r="C2" s="136"/>
    </row>
    <row r="3" spans="1:5" ht="12.75">
      <c r="A3" s="11"/>
      <c r="B3" s="11"/>
      <c r="C3" s="11"/>
    </row>
    <row r="4" spans="1:5" ht="13.5" thickBot="1">
      <c r="A4" s="137" t="s">
        <v>22</v>
      </c>
      <c r="B4" s="137"/>
      <c r="C4" s="137"/>
    </row>
    <row r="5" spans="1:5" ht="11.25" thickTop="1"/>
    <row r="7" spans="1:5" ht="15.95" customHeight="1">
      <c r="A7" s="1" t="s">
        <v>0</v>
      </c>
      <c r="B7" s="3"/>
      <c r="C7" s="3"/>
      <c r="D7" s="7"/>
      <c r="E7" s="7"/>
    </row>
    <row r="8" spans="1:5" ht="15.95" customHeight="1">
      <c r="A8" s="1" t="s">
        <v>1</v>
      </c>
      <c r="B8" s="3"/>
      <c r="C8" s="3"/>
      <c r="D8" s="7"/>
      <c r="E8" s="7"/>
    </row>
    <row r="9" spans="1:5" ht="15.95" customHeight="1">
      <c r="A9" s="1" t="s">
        <v>2</v>
      </c>
      <c r="B9" s="3">
        <v>3074230.52</v>
      </c>
      <c r="C9" s="3"/>
      <c r="D9" s="7"/>
      <c r="E9" s="7"/>
    </row>
    <row r="10" spans="1:5" ht="15.95" customHeight="1">
      <c r="A10" s="1" t="s">
        <v>3</v>
      </c>
      <c r="B10" s="3">
        <v>208620.92</v>
      </c>
      <c r="C10" s="3"/>
      <c r="D10" s="7"/>
      <c r="E10" s="7"/>
    </row>
    <row r="11" spans="1:5" ht="15.95" customHeight="1">
      <c r="A11" s="1" t="s">
        <v>4</v>
      </c>
      <c r="B11" s="3">
        <v>-1821572.28</v>
      </c>
      <c r="C11" s="3"/>
      <c r="D11" s="7"/>
      <c r="E11" s="7"/>
    </row>
    <row r="12" spans="1:5" ht="15.95" customHeight="1">
      <c r="A12" s="1" t="s">
        <v>5</v>
      </c>
      <c r="B12" s="3">
        <v>18587.34</v>
      </c>
      <c r="C12" s="3"/>
      <c r="D12" s="7"/>
      <c r="E12" s="7"/>
    </row>
    <row r="13" spans="1:5" ht="15.95" customHeight="1">
      <c r="A13" s="1" t="s">
        <v>6</v>
      </c>
      <c r="B13" s="4">
        <v>12193.99</v>
      </c>
      <c r="C13" s="4"/>
      <c r="D13" s="8"/>
      <c r="E13" s="8"/>
    </row>
    <row r="14" spans="1:5" ht="15.95" customHeight="1">
      <c r="A14" s="1" t="s">
        <v>7</v>
      </c>
      <c r="B14" s="3">
        <v>1492060.49</v>
      </c>
      <c r="C14" s="3"/>
      <c r="D14" s="7"/>
      <c r="E14" s="7"/>
    </row>
    <row r="15" spans="1:5" ht="15.95" customHeight="1">
      <c r="A15" s="1" t="s">
        <v>8</v>
      </c>
      <c r="B15" s="3"/>
      <c r="C15" s="3"/>
      <c r="D15" s="7"/>
      <c r="E15" s="7"/>
    </row>
    <row r="16" spans="1:5" ht="15.95" customHeight="1">
      <c r="A16" s="1" t="s">
        <v>9</v>
      </c>
      <c r="B16" s="4">
        <v>0</v>
      </c>
      <c r="C16" s="4"/>
      <c r="D16" s="8"/>
      <c r="E16" s="8"/>
    </row>
    <row r="17" spans="1:5" ht="15.95" customHeight="1">
      <c r="A17" s="1" t="s">
        <v>10</v>
      </c>
      <c r="B17" s="4">
        <v>0</v>
      </c>
      <c r="C17" s="4"/>
      <c r="D17" s="8"/>
      <c r="E17" s="8"/>
    </row>
    <row r="18" spans="1:5" ht="15.95" customHeight="1">
      <c r="A18" s="1" t="s">
        <v>11</v>
      </c>
      <c r="B18" s="5">
        <v>1492060.49</v>
      </c>
      <c r="C18" s="5"/>
      <c r="D18" s="9"/>
      <c r="E18" s="9"/>
    </row>
    <row r="19" spans="1:5" ht="12.75">
      <c r="A19" s="1"/>
      <c r="B19" s="3"/>
      <c r="C19" s="3"/>
      <c r="D19" s="7"/>
      <c r="E19" s="7"/>
    </row>
    <row r="20" spans="1:5" ht="15.95" customHeight="1">
      <c r="A20" s="1" t="s">
        <v>12</v>
      </c>
      <c r="B20" s="3"/>
      <c r="C20" s="3"/>
      <c r="D20" s="7"/>
      <c r="E20" s="7"/>
    </row>
    <row r="21" spans="1:5" ht="15.95" customHeight="1">
      <c r="A21" s="1" t="s">
        <v>13</v>
      </c>
      <c r="B21" s="3"/>
      <c r="C21" s="3"/>
      <c r="D21" s="7"/>
      <c r="E21" s="7"/>
    </row>
    <row r="22" spans="1:5" ht="15.95" customHeight="1">
      <c r="A22" s="1" t="s">
        <v>14</v>
      </c>
      <c r="B22" s="3">
        <v>69734.2</v>
      </c>
      <c r="C22" s="3"/>
      <c r="D22" s="7"/>
      <c r="E22" s="7"/>
    </row>
    <row r="23" spans="1:5" ht="15.95" customHeight="1">
      <c r="A23" s="1" t="s">
        <v>15</v>
      </c>
      <c r="B23" s="3">
        <v>75393.929999999993</v>
      </c>
      <c r="C23" s="3"/>
      <c r="D23" s="7"/>
      <c r="E23" s="7"/>
    </row>
    <row r="24" spans="1:5" ht="15.95" customHeight="1">
      <c r="A24" s="1" t="s">
        <v>16</v>
      </c>
      <c r="B24" s="4">
        <v>134844.51999999999</v>
      </c>
      <c r="C24" s="4"/>
      <c r="D24" s="8"/>
      <c r="E24" s="8"/>
    </row>
    <row r="25" spans="1:5" ht="15.95" customHeight="1">
      <c r="A25" s="1" t="s">
        <v>17</v>
      </c>
      <c r="B25" s="3">
        <v>279972.65000000002</v>
      </c>
      <c r="C25" s="3"/>
      <c r="D25" s="7"/>
      <c r="E25" s="7"/>
    </row>
    <row r="26" spans="1:5" ht="15.95" customHeight="1">
      <c r="A26" s="1" t="s">
        <v>18</v>
      </c>
      <c r="B26" s="3"/>
      <c r="C26" s="3"/>
      <c r="D26" s="7"/>
      <c r="E26" s="7"/>
    </row>
    <row r="27" spans="1:5" ht="15.95" customHeight="1">
      <c r="A27" s="1"/>
      <c r="B27" s="4">
        <v>1212087.8400000001</v>
      </c>
      <c r="C27" s="4"/>
      <c r="D27" s="8"/>
      <c r="E27" s="8"/>
    </row>
    <row r="28" spans="1:5" ht="15">
      <c r="A28" s="1" t="s">
        <v>19</v>
      </c>
      <c r="B28" s="5">
        <v>1492060.49</v>
      </c>
      <c r="C28" s="5"/>
      <c r="D28" s="9"/>
      <c r="E28" s="9"/>
    </row>
    <row r="29" spans="1:5" s="12" customFormat="1" ht="15">
      <c r="A29" s="13"/>
      <c r="B29" s="14"/>
      <c r="C29" s="14"/>
      <c r="D29" s="15"/>
      <c r="E29" s="15"/>
    </row>
    <row r="30" spans="1:5">
      <c r="A30" s="16" t="s">
        <v>23</v>
      </c>
    </row>
  </sheetData>
  <mergeCells count="3">
    <mergeCell ref="A1:C1"/>
    <mergeCell ref="A2:C2"/>
    <mergeCell ref="A4:C4"/>
  </mergeCells>
  <pageMargins left="0.7" right="0.7" top="0.75" bottom="0.75" header="0.3" footer="0.3"/>
  <pageSetup orientation="portrait" r:id="rId1"/>
  <headerFooter>
    <oddHeader>&amp;C&amp;"B"&amp;10&amp;"Arial"Northwest Portland Area Indian Health Board&amp;"B"
&amp;"B"&amp;10&amp;"Arial"Balance Sheet&amp;"B"
&amp;"B"&amp;10&amp;"Arial"As of 2/28/2016&amp;"B"</oddHeader>
  </headerFooter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61"/>
  <sheetViews>
    <sheetView tabSelected="1" workbookViewId="0">
      <selection activeCell="A20" sqref="A20"/>
    </sheetView>
  </sheetViews>
  <sheetFormatPr defaultRowHeight="10.5"/>
  <cols>
    <col min="2" max="2" width="28.6640625" customWidth="1"/>
    <col min="3" max="3" width="15.83203125" customWidth="1"/>
    <col min="4" max="7" width="24" hidden="1" customWidth="1"/>
    <col min="8" max="8" width="17.5" customWidth="1"/>
    <col min="9" max="9" width="16" bestFit="1" customWidth="1"/>
    <col min="10" max="10" width="23.5" customWidth="1"/>
    <col min="11" max="13" width="16" bestFit="1" customWidth="1"/>
    <col min="14" max="14" width="12.83203125" customWidth="1"/>
    <col min="15" max="16" width="12.5" customWidth="1"/>
  </cols>
  <sheetData>
    <row r="1" spans="4:17" ht="16.5" thickTop="1" thickBot="1">
      <c r="D1" s="17"/>
      <c r="E1" s="17"/>
      <c r="F1" s="17"/>
      <c r="G1" s="17"/>
      <c r="H1" s="17"/>
      <c r="I1" s="72" t="s">
        <v>37</v>
      </c>
      <c r="J1" s="17"/>
      <c r="K1" s="17"/>
      <c r="L1" s="73"/>
      <c r="M1" s="73"/>
      <c r="N1" s="73"/>
      <c r="O1" s="74"/>
      <c r="P1" s="17"/>
      <c r="Q1" s="17"/>
    </row>
    <row r="2" spans="4:17" ht="15.75" thickTop="1"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4:17" ht="15">
      <c r="D3" s="17"/>
      <c r="E3" s="17"/>
      <c r="F3" s="17">
        <v>2006</v>
      </c>
      <c r="G3" s="17">
        <v>2007</v>
      </c>
      <c r="H3" s="17">
        <v>2008</v>
      </c>
      <c r="I3" s="17">
        <v>2009</v>
      </c>
      <c r="J3" s="17">
        <v>2010</v>
      </c>
      <c r="K3" s="17">
        <v>2011</v>
      </c>
      <c r="L3" s="17">
        <v>2012</v>
      </c>
      <c r="M3" s="17">
        <v>2013</v>
      </c>
      <c r="N3" s="17">
        <v>2014</v>
      </c>
      <c r="O3" s="17">
        <v>2015</v>
      </c>
      <c r="P3" s="17">
        <v>2016</v>
      </c>
      <c r="Q3" s="17"/>
    </row>
    <row r="4" spans="4:17" ht="15">
      <c r="D4" s="17" t="s">
        <v>38</v>
      </c>
      <c r="E4" s="17"/>
      <c r="F4" s="18">
        <v>1463983.24</v>
      </c>
      <c r="G4" s="18">
        <v>1924512.79</v>
      </c>
      <c r="H4" s="18">
        <v>1734153.6</v>
      </c>
      <c r="I4" s="18">
        <v>2238678.11</v>
      </c>
      <c r="J4" s="18">
        <v>1945759.17</v>
      </c>
      <c r="K4" s="18">
        <v>2416858.06</v>
      </c>
      <c r="L4" s="18">
        <v>2566665.64</v>
      </c>
      <c r="M4" s="18">
        <v>2772653.99</v>
      </c>
      <c r="N4" s="18">
        <v>3004790.98</v>
      </c>
      <c r="O4" s="18">
        <v>2458995.7799999998</v>
      </c>
      <c r="P4" s="18">
        <v>2574679.02</v>
      </c>
      <c r="Q4" s="17"/>
    </row>
    <row r="5" spans="4:17" ht="15">
      <c r="D5" s="17"/>
      <c r="E5" s="17"/>
      <c r="F5" s="17"/>
      <c r="G5" s="17"/>
      <c r="H5" s="17"/>
      <c r="I5" s="17"/>
      <c r="J5" s="17"/>
      <c r="K5" s="17"/>
      <c r="L5" s="17"/>
      <c r="M5" s="18"/>
      <c r="N5" s="18"/>
      <c r="O5" s="18"/>
      <c r="P5" s="18"/>
      <c r="Q5" s="18"/>
    </row>
    <row r="6" spans="4:17" ht="15">
      <c r="D6" s="17"/>
      <c r="E6" s="17"/>
      <c r="F6" s="17"/>
      <c r="G6" s="17"/>
      <c r="H6" s="17"/>
      <c r="I6" s="17"/>
      <c r="J6" s="17"/>
      <c r="K6" s="17"/>
      <c r="L6" s="17"/>
      <c r="M6" s="27"/>
      <c r="N6" s="27"/>
      <c r="O6" s="27"/>
      <c r="P6" s="27"/>
      <c r="Q6" s="27"/>
    </row>
    <row r="7" spans="4:17" ht="15">
      <c r="D7" s="17"/>
      <c r="E7" s="17"/>
      <c r="F7" s="17"/>
      <c r="G7" s="17"/>
      <c r="H7" s="17"/>
      <c r="I7" s="17"/>
      <c r="J7" s="17"/>
      <c r="K7" s="17"/>
      <c r="L7" s="17"/>
      <c r="M7" s="28"/>
      <c r="N7" s="28"/>
      <c r="O7" s="28"/>
      <c r="P7" s="28"/>
      <c r="Q7" s="28"/>
    </row>
    <row r="8" spans="4:17" ht="15">
      <c r="D8" s="17"/>
      <c r="E8" s="17"/>
      <c r="F8" s="17"/>
      <c r="G8" s="17"/>
      <c r="H8" s="17"/>
      <c r="I8" s="17"/>
      <c r="J8" s="17"/>
      <c r="K8" s="17"/>
      <c r="L8" s="17"/>
      <c r="M8" s="27"/>
      <c r="N8" s="27"/>
      <c r="O8" s="27"/>
      <c r="P8" s="27"/>
      <c r="Q8" s="27"/>
    </row>
    <row r="9" spans="4:17" ht="15">
      <c r="D9" s="17"/>
      <c r="E9" s="17"/>
      <c r="F9" s="17"/>
      <c r="G9" s="17"/>
      <c r="H9" s="17"/>
      <c r="I9" s="17"/>
      <c r="J9" s="17"/>
      <c r="K9" s="17"/>
      <c r="L9" s="17"/>
      <c r="M9" s="27"/>
      <c r="N9" s="27"/>
      <c r="O9" s="27"/>
      <c r="P9" s="27"/>
      <c r="Q9" s="27"/>
    </row>
    <row r="32" hidden="1"/>
    <row r="33" spans="1:8" ht="15" hidden="1">
      <c r="A33" s="17"/>
      <c r="B33" s="17"/>
      <c r="C33" s="17"/>
      <c r="D33" s="17"/>
      <c r="E33" s="17"/>
      <c r="F33" s="17"/>
      <c r="G33" s="17"/>
      <c r="H33" s="17"/>
    </row>
    <row r="34" spans="1:8" ht="15.75" hidden="1" thickBot="1">
      <c r="A34" s="17"/>
      <c r="B34" s="17"/>
      <c r="C34" s="26">
        <v>2013</v>
      </c>
      <c r="D34" s="26">
        <v>2014</v>
      </c>
      <c r="E34" s="26"/>
      <c r="F34" s="26"/>
      <c r="G34" s="26"/>
      <c r="H34" s="25">
        <v>2014</v>
      </c>
    </row>
    <row r="35" spans="1:8" ht="15" hidden="1">
      <c r="A35" s="75" t="s">
        <v>39</v>
      </c>
      <c r="B35" s="17"/>
      <c r="C35" s="17"/>
      <c r="D35" s="17"/>
      <c r="E35" s="17"/>
      <c r="F35" s="17"/>
      <c r="G35" s="17"/>
      <c r="H35" s="17"/>
    </row>
    <row r="36" spans="1:8" ht="15" hidden="1">
      <c r="A36" s="75" t="s">
        <v>40</v>
      </c>
      <c r="B36" s="17"/>
      <c r="C36" s="18">
        <v>1829283</v>
      </c>
      <c r="D36" s="17"/>
      <c r="E36" s="17"/>
      <c r="F36" s="17"/>
      <c r="G36" s="17"/>
      <c r="H36" s="18">
        <v>2677351</v>
      </c>
    </row>
    <row r="37" spans="1:8" ht="15" hidden="1">
      <c r="A37" s="75" t="s">
        <v>41</v>
      </c>
      <c r="B37" s="17"/>
      <c r="C37" s="18">
        <v>729205</v>
      </c>
      <c r="D37" s="17"/>
      <c r="E37" s="17"/>
      <c r="F37" s="17"/>
      <c r="G37" s="17"/>
      <c r="H37" s="17"/>
    </row>
    <row r="38" spans="1:8" ht="15" hidden="1">
      <c r="A38" s="75" t="s">
        <v>42</v>
      </c>
      <c r="B38" s="17"/>
      <c r="C38" s="18">
        <v>1039092</v>
      </c>
      <c r="D38" s="17"/>
      <c r="E38" s="17"/>
      <c r="F38" s="17"/>
      <c r="G38" s="17"/>
      <c r="H38" s="18">
        <v>949961</v>
      </c>
    </row>
    <row r="39" spans="1:8" ht="15" hidden="1">
      <c r="A39" s="75" t="s">
        <v>43</v>
      </c>
      <c r="B39" s="17"/>
      <c r="C39" s="18">
        <v>247057</v>
      </c>
      <c r="D39" s="17"/>
      <c r="E39" s="17"/>
      <c r="F39" s="17"/>
      <c r="G39" s="17"/>
      <c r="H39" s="18">
        <v>93104</v>
      </c>
    </row>
    <row r="40" spans="1:8" ht="15" hidden="1">
      <c r="A40" s="75" t="s">
        <v>44</v>
      </c>
      <c r="B40" s="17"/>
      <c r="C40" s="18">
        <v>89658</v>
      </c>
      <c r="D40" s="17"/>
      <c r="E40" s="17"/>
      <c r="F40" s="17"/>
      <c r="G40" s="17"/>
      <c r="H40" s="18">
        <v>52335</v>
      </c>
    </row>
    <row r="41" spans="1:8" ht="15" hidden="1">
      <c r="A41" s="75" t="s">
        <v>45</v>
      </c>
      <c r="B41" s="17"/>
      <c r="C41" s="18">
        <v>8493</v>
      </c>
      <c r="D41" s="17"/>
      <c r="E41" s="17"/>
      <c r="F41" s="17"/>
      <c r="G41" s="17"/>
      <c r="H41" s="18">
        <v>6216</v>
      </c>
    </row>
    <row r="42" spans="1:8" ht="15" hidden="1">
      <c r="A42" s="75" t="s">
        <v>46</v>
      </c>
      <c r="B42" s="17"/>
      <c r="C42" s="18">
        <v>76988</v>
      </c>
      <c r="D42" s="17"/>
      <c r="E42" s="17"/>
      <c r="F42" s="17"/>
      <c r="G42" s="17"/>
      <c r="H42" s="18">
        <v>64308</v>
      </c>
    </row>
    <row r="43" spans="1:8" ht="15" hidden="1">
      <c r="A43" s="75" t="s">
        <v>47</v>
      </c>
      <c r="B43" s="17"/>
      <c r="C43" s="18">
        <v>31898</v>
      </c>
      <c r="D43" s="17"/>
      <c r="E43" s="17"/>
      <c r="F43" s="17"/>
      <c r="G43" s="17"/>
      <c r="H43" s="18">
        <v>26823</v>
      </c>
    </row>
    <row r="44" spans="1:8" ht="15" hidden="1">
      <c r="A44" s="75" t="s">
        <v>48</v>
      </c>
      <c r="B44" s="17"/>
      <c r="C44" s="18"/>
      <c r="D44" s="17"/>
      <c r="E44" s="17"/>
      <c r="F44" s="17"/>
      <c r="G44" s="17"/>
      <c r="H44" s="18">
        <v>0</v>
      </c>
    </row>
    <row r="45" spans="1:8" ht="15" hidden="1">
      <c r="A45" s="75" t="s">
        <v>49</v>
      </c>
      <c r="B45" s="17"/>
      <c r="C45" s="18"/>
      <c r="D45" s="17"/>
      <c r="E45" s="17"/>
      <c r="F45" s="17"/>
      <c r="G45" s="17"/>
      <c r="H45" s="18">
        <v>0</v>
      </c>
    </row>
    <row r="46" spans="1:8" ht="15" hidden="1">
      <c r="A46" s="75" t="s">
        <v>50</v>
      </c>
      <c r="B46" s="17"/>
      <c r="C46" s="17"/>
      <c r="D46" s="17"/>
      <c r="E46" s="17"/>
      <c r="F46" s="17"/>
      <c r="G46" s="17"/>
      <c r="H46" s="17"/>
    </row>
    <row r="47" spans="1:8" ht="15" hidden="1">
      <c r="A47" s="75" t="s">
        <v>51</v>
      </c>
      <c r="B47" s="17"/>
      <c r="C47" s="18">
        <v>911224</v>
      </c>
      <c r="D47" s="17"/>
      <c r="E47" s="17"/>
      <c r="F47" s="17"/>
      <c r="G47" s="17"/>
      <c r="H47" s="18">
        <v>516320</v>
      </c>
    </row>
    <row r="48" spans="1:8" ht="15" hidden="1">
      <c r="A48" s="75" t="s">
        <v>52</v>
      </c>
      <c r="B48" s="17"/>
      <c r="C48" s="18">
        <v>27182</v>
      </c>
      <c r="D48" s="17"/>
      <c r="E48" s="17"/>
      <c r="F48" s="17"/>
      <c r="G48" s="17"/>
      <c r="H48" s="18">
        <v>82982</v>
      </c>
    </row>
    <row r="49" spans="1:8" ht="15" hidden="1">
      <c r="A49" s="75" t="s">
        <v>53</v>
      </c>
      <c r="B49" s="17"/>
      <c r="C49" s="18">
        <v>2387782</v>
      </c>
      <c r="D49" s="17"/>
      <c r="E49" s="17"/>
      <c r="F49" s="17"/>
      <c r="G49" s="17"/>
      <c r="H49" s="18">
        <v>2151129</v>
      </c>
    </row>
    <row r="50" spans="1:8" ht="15" hidden="1">
      <c r="A50" s="75" t="s">
        <v>54</v>
      </c>
      <c r="B50" s="17"/>
      <c r="C50" s="18">
        <v>124241</v>
      </c>
      <c r="D50" s="17"/>
      <c r="E50" s="17"/>
      <c r="F50" s="17"/>
      <c r="G50" s="17"/>
      <c r="H50" s="18">
        <v>305050</v>
      </c>
    </row>
    <row r="51" spans="1:8" ht="15" hidden="1">
      <c r="A51" s="75" t="s">
        <v>55</v>
      </c>
      <c r="B51" s="17"/>
      <c r="C51" s="18"/>
      <c r="D51" s="17"/>
      <c r="E51" s="17"/>
      <c r="F51" s="17"/>
      <c r="G51" s="17"/>
      <c r="H51" s="17"/>
    </row>
    <row r="52" spans="1:8" ht="15" hidden="1">
      <c r="A52" s="75" t="s">
        <v>56</v>
      </c>
      <c r="B52" s="17"/>
      <c r="C52" s="22">
        <v>7502103</v>
      </c>
      <c r="D52" s="23"/>
      <c r="E52" s="23"/>
      <c r="F52" s="23"/>
      <c r="G52" s="23"/>
      <c r="H52" s="22">
        <v>6925579</v>
      </c>
    </row>
    <row r="53" spans="1:8" ht="15" hidden="1">
      <c r="A53" s="75"/>
      <c r="B53" s="17"/>
      <c r="C53" s="18"/>
      <c r="D53" s="17"/>
      <c r="E53" s="17"/>
      <c r="F53" s="17"/>
      <c r="G53" s="17"/>
      <c r="H53" s="18"/>
    </row>
    <row r="54" spans="1:8" ht="15" hidden="1">
      <c r="A54" s="76" t="s">
        <v>57</v>
      </c>
      <c r="B54" s="17"/>
      <c r="C54" s="18"/>
      <c r="D54" s="17"/>
      <c r="E54" s="17"/>
      <c r="F54" s="17"/>
      <c r="G54" s="17"/>
      <c r="H54" s="18"/>
    </row>
    <row r="55" spans="1:8" ht="15" hidden="1">
      <c r="A55" s="76" t="s">
        <v>58</v>
      </c>
      <c r="B55" s="17"/>
      <c r="C55" s="18">
        <v>-1879358</v>
      </c>
      <c r="D55" s="17"/>
      <c r="E55" s="17"/>
      <c r="F55" s="17"/>
      <c r="G55" s="17"/>
      <c r="H55" s="18">
        <v>-1873169.37</v>
      </c>
    </row>
    <row r="56" spans="1:8" ht="15" hidden="1">
      <c r="A56" s="76" t="s">
        <v>59</v>
      </c>
      <c r="B56" s="17"/>
      <c r="C56" s="18">
        <v>-124241</v>
      </c>
      <c r="D56" s="17"/>
      <c r="E56" s="17"/>
      <c r="F56" s="17"/>
      <c r="G56" s="17"/>
      <c r="H56" s="18">
        <v>-254305.52</v>
      </c>
    </row>
    <row r="57" spans="1:8" ht="15" hidden="1">
      <c r="A57" s="76" t="s">
        <v>60</v>
      </c>
      <c r="B57" s="17"/>
      <c r="C57" s="18"/>
      <c r="D57" s="17"/>
      <c r="E57" s="17"/>
      <c r="F57" s="17"/>
      <c r="G57" s="17"/>
      <c r="H57" s="18"/>
    </row>
    <row r="58" spans="1:8" ht="15.75" hidden="1" thickBot="1">
      <c r="A58" s="76" t="s">
        <v>61</v>
      </c>
      <c r="B58" s="17"/>
      <c r="C58" s="22">
        <v>-2003599</v>
      </c>
      <c r="D58" s="24"/>
      <c r="E58" s="24"/>
      <c r="F58" s="23"/>
      <c r="G58" s="23"/>
      <c r="H58" s="22">
        <v>-2127474.89</v>
      </c>
    </row>
    <row r="59" spans="1:8" ht="15" hidden="1">
      <c r="A59" s="77"/>
      <c r="B59" s="17"/>
      <c r="C59" s="18"/>
      <c r="D59" s="17"/>
      <c r="E59" s="17"/>
      <c r="F59" s="17"/>
      <c r="G59" s="17"/>
      <c r="H59" s="18"/>
    </row>
    <row r="60" spans="1:8" ht="15.75" hidden="1" thickBot="1">
      <c r="A60" s="78" t="s">
        <v>62</v>
      </c>
      <c r="B60" s="17"/>
      <c r="C60" s="19">
        <v>5498504</v>
      </c>
      <c r="D60" s="20"/>
      <c r="E60" s="20"/>
      <c r="F60" s="17"/>
      <c r="G60" s="17"/>
      <c r="H60" s="19">
        <v>4798104.1099999994</v>
      </c>
    </row>
    <row r="61" spans="1:8" ht="15">
      <c r="A61" s="17"/>
      <c r="B61" s="17"/>
      <c r="C61" s="17"/>
      <c r="D61" s="17"/>
      <c r="E61" s="17"/>
      <c r="F61" s="17"/>
      <c r="G61" s="17"/>
      <c r="H61" s="17"/>
    </row>
  </sheetData>
  <pageMargins left="0.7" right="0.7" top="0.75" bottom="0.75" header="0.3" footer="0.3"/>
  <pageSetup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4"/>
  <sheetViews>
    <sheetView topLeftCell="A44" workbookViewId="0">
      <selection activeCell="M47" sqref="M47"/>
    </sheetView>
  </sheetViews>
  <sheetFormatPr defaultColWidth="9.1640625" defaultRowHeight="15"/>
  <cols>
    <col min="1" max="1" width="12.33203125" style="17" bestFit="1" customWidth="1"/>
    <col min="2" max="2" width="15.83203125" style="17" customWidth="1"/>
    <col min="3" max="6" width="24" style="17" hidden="1" customWidth="1"/>
    <col min="7" max="7" width="17.5" style="17" customWidth="1"/>
    <col min="8" max="8" width="16" style="17" bestFit="1" customWidth="1"/>
    <col min="9" max="9" width="23.5" style="17" customWidth="1"/>
    <col min="10" max="12" width="16" style="17" bestFit="1" customWidth="1"/>
    <col min="13" max="13" width="14.83203125" style="17" customWidth="1"/>
    <col min="14" max="16384" width="9.1640625" style="17"/>
  </cols>
  <sheetData>
    <row r="1" spans="1:13" ht="16.5" hidden="1" thickBo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1"/>
      <c r="M1" s="31"/>
    </row>
    <row r="2" spans="1:13" ht="16.5" hidden="1" thickBot="1">
      <c r="A2" s="35"/>
      <c r="B2" s="34"/>
      <c r="C2" s="66" t="s">
        <v>30</v>
      </c>
      <c r="D2" s="65"/>
      <c r="E2" s="65"/>
      <c r="F2" s="65"/>
      <c r="G2" s="65"/>
      <c r="H2" s="34"/>
      <c r="I2" s="34"/>
      <c r="J2" s="34"/>
      <c r="K2" s="34"/>
      <c r="L2" s="31"/>
      <c r="M2" s="31"/>
    </row>
    <row r="3" spans="1:13" ht="16.5" hidden="1" thickBot="1">
      <c r="A3" s="62"/>
      <c r="B3" s="59"/>
      <c r="C3" s="64">
        <v>2002</v>
      </c>
      <c r="D3" s="64">
        <v>2003</v>
      </c>
      <c r="E3" s="58">
        <v>2004</v>
      </c>
      <c r="F3" s="58">
        <v>2005</v>
      </c>
      <c r="G3" s="58"/>
      <c r="H3" s="58">
        <v>2010</v>
      </c>
      <c r="I3" s="58">
        <v>2011</v>
      </c>
      <c r="J3" s="58">
        <v>2012</v>
      </c>
      <c r="K3" s="58">
        <v>2013</v>
      </c>
      <c r="L3" s="63">
        <v>2014</v>
      </c>
      <c r="M3" s="31"/>
    </row>
    <row r="4" spans="1:13" ht="16.5" hidden="1" thickBot="1">
      <c r="A4" s="62"/>
      <c r="B4" s="59"/>
      <c r="C4" s="61" t="s">
        <v>29</v>
      </c>
      <c r="D4" s="61" t="s">
        <v>29</v>
      </c>
      <c r="E4" s="61" t="s">
        <v>29</v>
      </c>
      <c r="F4" s="61" t="s">
        <v>29</v>
      </c>
      <c r="G4" s="61"/>
      <c r="H4" s="61" t="s">
        <v>29</v>
      </c>
      <c r="I4" s="61" t="s">
        <v>29</v>
      </c>
      <c r="J4" s="61" t="s">
        <v>29</v>
      </c>
      <c r="K4" s="61" t="s">
        <v>29</v>
      </c>
      <c r="L4" s="60" t="s">
        <v>29</v>
      </c>
      <c r="M4" s="31"/>
    </row>
    <row r="5" spans="1:13" ht="16.5" hidden="1" thickBot="1">
      <c r="A5" s="35"/>
      <c r="B5" s="59"/>
      <c r="C5" s="58"/>
      <c r="D5" s="58"/>
      <c r="E5" s="58"/>
      <c r="F5" s="58"/>
      <c r="G5" s="58"/>
      <c r="H5" s="58"/>
      <c r="I5" s="58"/>
      <c r="J5" s="58"/>
      <c r="K5" s="58"/>
      <c r="L5" s="31"/>
      <c r="M5" s="31"/>
    </row>
    <row r="6" spans="1:13" ht="16.5" hidden="1" thickBot="1">
      <c r="A6" s="57"/>
      <c r="B6" s="34"/>
      <c r="C6" s="34"/>
      <c r="D6" s="34"/>
      <c r="E6" s="34"/>
      <c r="F6" s="34"/>
      <c r="G6" s="34"/>
      <c r="H6" s="34"/>
      <c r="I6" s="34"/>
      <c r="J6" s="34"/>
      <c r="K6" s="34"/>
      <c r="L6" s="31"/>
      <c r="M6" s="31"/>
    </row>
    <row r="7" spans="1:13" ht="16.5" hidden="1" thickBot="1">
      <c r="A7" s="36"/>
      <c r="B7" s="36"/>
      <c r="E7" s="36"/>
      <c r="F7" s="36"/>
      <c r="G7" s="36"/>
      <c r="H7" s="36"/>
      <c r="I7" s="36"/>
      <c r="J7" s="36"/>
      <c r="K7" s="36"/>
      <c r="L7" s="31"/>
      <c r="M7" s="31"/>
    </row>
    <row r="8" spans="1:13" ht="16.5" hidden="1" thickBot="1">
      <c r="A8" s="56"/>
      <c r="B8" s="56"/>
      <c r="E8" s="56"/>
      <c r="F8" s="56"/>
      <c r="G8" s="56"/>
      <c r="H8" s="56">
        <v>133519.34</v>
      </c>
      <c r="I8" s="56">
        <v>135175.96000000002</v>
      </c>
      <c r="J8" s="56">
        <v>138907.03000000006</v>
      </c>
      <c r="K8" s="56">
        <v>139907.02000000005</v>
      </c>
      <c r="L8" s="41">
        <v>152750.47</v>
      </c>
      <c r="M8" s="31"/>
    </row>
    <row r="9" spans="1:13" ht="16.5" hidden="1" thickBot="1">
      <c r="A9" s="56"/>
      <c r="B9" s="56"/>
      <c r="E9" s="56"/>
      <c r="F9" s="56"/>
      <c r="G9" s="56"/>
      <c r="H9" s="56">
        <v>76462.060000000012</v>
      </c>
      <c r="I9" s="56">
        <v>71155.25</v>
      </c>
      <c r="J9" s="56">
        <v>76931.530000000013</v>
      </c>
      <c r="K9" s="56">
        <v>74795.5</v>
      </c>
      <c r="L9" s="41">
        <v>83703.410000000018</v>
      </c>
      <c r="M9" s="31"/>
    </row>
    <row r="10" spans="1:13" ht="16.5" hidden="1" thickBot="1">
      <c r="A10" s="56"/>
      <c r="B10" s="56"/>
      <c r="E10" s="56"/>
      <c r="F10" s="56"/>
      <c r="G10" s="56"/>
      <c r="H10" s="56">
        <v>38780.210000000006</v>
      </c>
      <c r="I10" s="56">
        <v>23063.310000000005</v>
      </c>
      <c r="J10" s="56">
        <v>30551.56</v>
      </c>
      <c r="K10" s="56">
        <v>32662.29</v>
      </c>
      <c r="L10" s="41">
        <v>33270.959999999999</v>
      </c>
      <c r="M10" s="31"/>
    </row>
    <row r="11" spans="1:13" ht="16.5" hidden="1" thickBot="1">
      <c r="A11" s="56"/>
      <c r="B11" s="56"/>
      <c r="E11" s="56"/>
      <c r="F11" s="56"/>
      <c r="G11" s="56"/>
      <c r="H11" s="56">
        <v>47073.929999999978</v>
      </c>
      <c r="I11" s="56">
        <v>48231.55</v>
      </c>
      <c r="J11" s="56">
        <v>54602.789999999979</v>
      </c>
      <c r="K11" s="56">
        <v>56177.271999999983</v>
      </c>
      <c r="L11" s="41">
        <v>57218.309999999976</v>
      </c>
      <c r="M11" s="31"/>
    </row>
    <row r="12" spans="1:13" ht="16.5" hidden="1" thickBot="1">
      <c r="A12" s="56"/>
      <c r="B12" s="56"/>
      <c r="E12" s="56"/>
      <c r="F12" s="56"/>
      <c r="G12" s="56"/>
      <c r="H12" s="56">
        <v>99421.73</v>
      </c>
      <c r="I12" s="56">
        <v>102173.25</v>
      </c>
      <c r="J12" s="56">
        <v>110152.65999999999</v>
      </c>
      <c r="K12" s="56">
        <v>112086.37999999995</v>
      </c>
      <c r="L12" s="41">
        <v>117757.90000000002</v>
      </c>
      <c r="M12" s="31"/>
    </row>
    <row r="13" spans="1:13" ht="16.5" hidden="1" thickBot="1">
      <c r="A13" s="56"/>
      <c r="B13" s="56"/>
      <c r="E13" s="56"/>
      <c r="F13" s="56"/>
      <c r="G13" s="56"/>
      <c r="H13" s="56">
        <v>81147.330000000016</v>
      </c>
      <c r="I13" s="56">
        <v>84408.81</v>
      </c>
      <c r="J13" s="56">
        <v>87532.59</v>
      </c>
      <c r="K13" s="56">
        <v>85207.34</v>
      </c>
      <c r="L13" s="41">
        <v>89473.055962732906</v>
      </c>
      <c r="M13" s="31"/>
    </row>
    <row r="14" spans="1:13" ht="16.5" hidden="1" thickBot="1">
      <c r="A14" s="56"/>
      <c r="B14" s="56"/>
      <c r="E14" s="56"/>
      <c r="F14" s="56"/>
      <c r="G14" s="56"/>
      <c r="H14" s="56">
        <v>43667.770000000011</v>
      </c>
      <c r="I14" s="56">
        <v>42786.15</v>
      </c>
      <c r="J14" s="56">
        <v>47854.49000000002</v>
      </c>
      <c r="K14" s="56">
        <v>31452.39</v>
      </c>
      <c r="L14" s="41">
        <v>36253.22</v>
      </c>
      <c r="M14" s="31"/>
    </row>
    <row r="15" spans="1:13" ht="16.5" hidden="1" thickBot="1">
      <c r="A15" s="56"/>
      <c r="B15" s="56"/>
      <c r="E15" s="56"/>
      <c r="F15" s="56"/>
      <c r="G15" s="56"/>
      <c r="H15" s="56">
        <v>30456.750000000004</v>
      </c>
      <c r="I15" s="56">
        <v>56484.729999999989</v>
      </c>
      <c r="J15" s="56">
        <v>59523.36000000003</v>
      </c>
      <c r="K15" s="56">
        <v>60518.05000000001</v>
      </c>
      <c r="L15" s="41">
        <v>63580.290000000008</v>
      </c>
      <c r="M15" s="31"/>
    </row>
    <row r="16" spans="1:13" ht="16.5" hidden="1" thickBot="1">
      <c r="A16" s="56"/>
      <c r="B16" s="56"/>
      <c r="E16" s="56"/>
      <c r="F16" s="56"/>
      <c r="G16" s="56"/>
      <c r="H16" s="56">
        <v>74122.550000000017</v>
      </c>
      <c r="I16" s="56">
        <v>75234.489999999976</v>
      </c>
      <c r="J16" s="56">
        <v>78451.639999999985</v>
      </c>
      <c r="K16" s="56">
        <v>78646.26999999999</v>
      </c>
      <c r="L16" s="41">
        <v>81005.72</v>
      </c>
      <c r="M16" s="31"/>
    </row>
    <row r="17" spans="1:13" ht="16.5" hidden="1" thickBot="1">
      <c r="A17" s="56"/>
      <c r="B17" s="56"/>
      <c r="E17" s="56"/>
      <c r="F17" s="56"/>
      <c r="G17" s="56"/>
      <c r="H17" s="56">
        <v>32386.849999999991</v>
      </c>
      <c r="I17" s="56">
        <v>31064.690000000006</v>
      </c>
      <c r="J17" s="56">
        <v>31835.190000000002</v>
      </c>
      <c r="K17" s="56">
        <v>35120.699999999997</v>
      </c>
      <c r="L17" s="55">
        <v>29146.33</v>
      </c>
      <c r="M17" s="31"/>
    </row>
    <row r="18" spans="1:13" ht="16.5" hidden="1" thickBot="1">
      <c r="A18" s="51"/>
      <c r="B18" s="51"/>
      <c r="E18" s="51"/>
      <c r="F18" s="51"/>
      <c r="G18" s="51"/>
      <c r="H18" s="51">
        <v>472.5</v>
      </c>
      <c r="I18" s="51">
        <v>1401.4599999999998</v>
      </c>
      <c r="J18" s="51">
        <v>5489.55</v>
      </c>
      <c r="K18" s="51">
        <v>13956.720000000001</v>
      </c>
      <c r="L18" s="41">
        <v>10414.019999999999</v>
      </c>
      <c r="M18" s="31"/>
    </row>
    <row r="19" spans="1:13" ht="18" hidden="1" thickBot="1">
      <c r="A19" s="51"/>
      <c r="B19" s="51"/>
      <c r="E19" s="51"/>
      <c r="F19" s="51"/>
      <c r="G19" s="51"/>
      <c r="H19" s="54">
        <v>32912.98000000001</v>
      </c>
      <c r="I19" s="54">
        <v>32967.120000000017</v>
      </c>
      <c r="J19" s="54">
        <v>32032.159999999996</v>
      </c>
      <c r="K19" s="54">
        <v>53112.52</v>
      </c>
      <c r="L19" s="48">
        <v>55156.510000000009</v>
      </c>
      <c r="M19" s="31"/>
    </row>
    <row r="20" spans="1:13" ht="16.5" hidden="1" thickBot="1">
      <c r="A20" s="31"/>
      <c r="C20" s="51">
        <f>623099.99/1.334</f>
        <v>467091.44677661167</v>
      </c>
      <c r="D20" s="51">
        <f>676675.73-D22</f>
        <v>519798.73</v>
      </c>
      <c r="E20" s="51">
        <f>674716.45-E22</f>
        <v>503233.44999999995</v>
      </c>
      <c r="F20" s="51">
        <v>485328.58</v>
      </c>
      <c r="G20" s="51"/>
      <c r="H20" s="51">
        <v>690424.00000000012</v>
      </c>
      <c r="I20" s="51">
        <v>704146.77</v>
      </c>
      <c r="J20" s="51">
        <v>753864.55000000016</v>
      </c>
      <c r="K20" s="51">
        <v>773642.45200000005</v>
      </c>
      <c r="L20" s="41">
        <f>SUM(L8:L19)</f>
        <v>809730.19596273289</v>
      </c>
      <c r="M20" s="53"/>
    </row>
    <row r="21" spans="1:13" ht="16.5" hidden="1" thickBot="1">
      <c r="A21" s="31"/>
      <c r="C21" s="51"/>
      <c r="D21" s="51"/>
      <c r="E21" s="51"/>
      <c r="F21" s="51"/>
      <c r="G21" s="51"/>
      <c r="H21" s="51"/>
      <c r="I21" s="51"/>
      <c r="J21" s="51"/>
      <c r="K21" s="51"/>
      <c r="L21" s="41"/>
      <c r="M21" s="52"/>
    </row>
    <row r="22" spans="1:13" ht="16.5" hidden="1" thickBot="1">
      <c r="A22" s="31"/>
      <c r="C22" s="51">
        <f>623099.99-C20</f>
        <v>156008.54322338832</v>
      </c>
      <c r="D22" s="41">
        <v>156877</v>
      </c>
      <c r="E22" s="41">
        <v>171483</v>
      </c>
      <c r="F22" s="41">
        <v>161283.57999999999</v>
      </c>
      <c r="G22" s="41"/>
      <c r="H22" s="41">
        <v>277258.95999999985</v>
      </c>
      <c r="I22" s="41">
        <v>282109.02</v>
      </c>
      <c r="J22" s="41">
        <v>311304.03000000003</v>
      </c>
      <c r="K22" s="41">
        <v>300788</v>
      </c>
      <c r="L22" s="41">
        <v>318702</v>
      </c>
      <c r="M22" s="50"/>
    </row>
    <row r="23" spans="1:13" ht="16.5" hidden="1" thickBot="1">
      <c r="A23" s="31"/>
      <c r="C23" s="49">
        <v>52056.6</v>
      </c>
      <c r="D23" s="49">
        <v>47557.54</v>
      </c>
      <c r="E23" s="49">
        <v>37883.08</v>
      </c>
      <c r="F23" s="49">
        <v>63763.519999999997</v>
      </c>
      <c r="G23" s="49"/>
      <c r="H23" s="49">
        <v>67461.27</v>
      </c>
      <c r="I23" s="49">
        <v>81197.77</v>
      </c>
      <c r="J23" s="49">
        <v>74958.080000000002</v>
      </c>
      <c r="K23" s="49">
        <v>81066</v>
      </c>
      <c r="L23" s="41">
        <v>87203</v>
      </c>
      <c r="M23" s="31" t="s">
        <v>28</v>
      </c>
    </row>
    <row r="24" spans="1:13" ht="16.5" hidden="1" thickBot="1">
      <c r="A24" s="31"/>
      <c r="C24" s="49"/>
      <c r="D24" s="49"/>
      <c r="E24" s="49"/>
      <c r="F24" s="49"/>
      <c r="G24" s="49"/>
      <c r="H24" s="31"/>
      <c r="I24" s="31"/>
      <c r="J24" s="31"/>
      <c r="K24" s="31"/>
      <c r="L24" s="41">
        <v>18113</v>
      </c>
      <c r="M24" s="31"/>
    </row>
    <row r="25" spans="1:13" ht="16.5" hidden="1" thickBot="1">
      <c r="A25" s="31"/>
      <c r="C25" s="49"/>
      <c r="D25" s="49"/>
      <c r="E25" s="49"/>
      <c r="F25" s="49"/>
      <c r="G25" s="49"/>
      <c r="H25" s="31"/>
      <c r="I25" s="31"/>
      <c r="J25" s="31"/>
      <c r="K25" s="31"/>
      <c r="L25" s="41">
        <v>860</v>
      </c>
      <c r="M25" s="31"/>
    </row>
    <row r="26" spans="1:13" ht="16.5" hidden="1" thickBot="1">
      <c r="A26" s="31"/>
      <c r="C26" s="49">
        <v>37646.129999999997</v>
      </c>
      <c r="D26" s="49">
        <v>59157.23</v>
      </c>
      <c r="E26" s="49">
        <v>20072.39</v>
      </c>
      <c r="F26" s="49">
        <v>31573.49</v>
      </c>
      <c r="G26" s="49"/>
      <c r="H26" s="49">
        <v>36132.83</v>
      </c>
      <c r="I26" s="49">
        <v>42843.25</v>
      </c>
      <c r="J26" s="49">
        <v>26017.85</v>
      </c>
      <c r="K26" s="49">
        <v>21808</v>
      </c>
      <c r="L26" s="41">
        <v>25530</v>
      </c>
      <c r="M26" s="31"/>
    </row>
    <row r="27" spans="1:13" ht="16.5" hidden="1" thickBot="1">
      <c r="A27" s="31"/>
      <c r="C27" s="49">
        <v>38921.199999999997</v>
      </c>
      <c r="D27" s="49">
        <v>54629.88</v>
      </c>
      <c r="E27" s="49">
        <v>16613.55</v>
      </c>
      <c r="F27" s="49">
        <v>23009.58</v>
      </c>
      <c r="G27" s="49"/>
      <c r="H27" s="49">
        <v>17578.419999999998</v>
      </c>
      <c r="I27" s="49">
        <v>16087.9</v>
      </c>
      <c r="J27" s="49">
        <v>9789.99</v>
      </c>
      <c r="K27" s="49">
        <v>16095</v>
      </c>
      <c r="L27" s="41">
        <v>14298</v>
      </c>
      <c r="M27" s="31"/>
    </row>
    <row r="28" spans="1:13" ht="16.5" hidden="1" thickBot="1">
      <c r="A28" s="31"/>
      <c r="C28" s="49">
        <v>230837.64</v>
      </c>
      <c r="D28" s="49">
        <v>212890.19</v>
      </c>
      <c r="E28" s="49">
        <v>207623.17</v>
      </c>
      <c r="F28" s="49">
        <v>227213.16</v>
      </c>
      <c r="G28" s="49"/>
      <c r="H28" s="49">
        <v>232623.33</v>
      </c>
      <c r="I28" s="49">
        <v>180419.75</v>
      </c>
      <c r="J28" s="49">
        <v>231985.52</v>
      </c>
      <c r="K28" s="49">
        <v>250476</v>
      </c>
      <c r="L28" s="41">
        <v>248388</v>
      </c>
      <c r="M28" s="31"/>
    </row>
    <row r="29" spans="1:13" ht="16.5" hidden="1" thickBot="1">
      <c r="A29" s="31"/>
      <c r="C29" s="49">
        <v>2108.6999999999998</v>
      </c>
      <c r="D29" s="49">
        <v>2139.41</v>
      </c>
      <c r="E29" s="49">
        <v>1638.69</v>
      </c>
      <c r="F29" s="49">
        <v>1449.18</v>
      </c>
      <c r="G29" s="49"/>
      <c r="H29" s="49">
        <v>-7253.76</v>
      </c>
      <c r="I29" s="49">
        <v>1753.84</v>
      </c>
      <c r="J29" s="49">
        <v>4389.63</v>
      </c>
      <c r="K29" s="49">
        <v>7464</v>
      </c>
      <c r="L29" s="41">
        <v>3620</v>
      </c>
      <c r="M29" s="31"/>
    </row>
    <row r="30" spans="1:13" ht="16.5" hidden="1" thickBot="1">
      <c r="A30" s="31"/>
      <c r="C30" s="49">
        <v>43595.58</v>
      </c>
      <c r="D30" s="49">
        <v>43184.78</v>
      </c>
      <c r="E30" s="49">
        <v>30382.26</v>
      </c>
      <c r="F30" s="49">
        <v>22191.73</v>
      </c>
      <c r="G30" s="49"/>
      <c r="H30" s="49">
        <v>27146.92</v>
      </c>
      <c r="I30" s="49">
        <v>33497.620000000003</v>
      </c>
      <c r="J30" s="49">
        <v>50150.36</v>
      </c>
      <c r="K30" s="49">
        <v>63265</v>
      </c>
      <c r="L30" s="41">
        <v>59012</v>
      </c>
      <c r="M30" s="31"/>
    </row>
    <row r="31" spans="1:13" ht="16.5" hidden="1" thickBot="1">
      <c r="A31" s="31"/>
      <c r="C31" s="49">
        <v>2346.67</v>
      </c>
      <c r="D31" s="49">
        <v>2692.67</v>
      </c>
      <c r="E31" s="49">
        <v>6178.69</v>
      </c>
      <c r="F31" s="49">
        <v>8729.1200000000008</v>
      </c>
      <c r="G31" s="49"/>
      <c r="H31" s="49">
        <v>6865.61</v>
      </c>
      <c r="I31" s="49">
        <v>6288.29</v>
      </c>
      <c r="J31" s="49">
        <v>5953.47</v>
      </c>
      <c r="K31" s="49">
        <v>7533</v>
      </c>
      <c r="L31" s="41">
        <v>7565</v>
      </c>
      <c r="M31" s="31"/>
    </row>
    <row r="32" spans="1:13" ht="16.5" hidden="1" thickBot="1">
      <c r="A32" s="31"/>
      <c r="C32" s="49">
        <v>46711.4</v>
      </c>
      <c r="D32" s="49">
        <v>58733.95</v>
      </c>
      <c r="E32" s="49">
        <v>59695.07</v>
      </c>
      <c r="F32" s="49">
        <v>73818.36</v>
      </c>
      <c r="G32" s="49"/>
      <c r="H32" s="49">
        <v>80476.39</v>
      </c>
      <c r="I32" s="49">
        <v>36106.89</v>
      </c>
      <c r="J32" s="49">
        <v>48105.79</v>
      </c>
      <c r="K32" s="49">
        <v>51563</v>
      </c>
      <c r="L32" s="41">
        <v>50583</v>
      </c>
      <c r="M32" s="31"/>
    </row>
    <row r="33" spans="1:13" ht="16.5" hidden="1" thickBot="1">
      <c r="A33" s="31"/>
      <c r="C33" s="49">
        <v>3029.43</v>
      </c>
      <c r="D33" s="49">
        <v>1835</v>
      </c>
      <c r="E33" s="49">
        <v>5640.46</v>
      </c>
      <c r="F33" s="49">
        <v>2721.94</v>
      </c>
      <c r="G33" s="49"/>
      <c r="H33" s="49">
        <v>825</v>
      </c>
      <c r="I33" s="49">
        <v>-3.9</v>
      </c>
      <c r="J33" s="49">
        <v>-1018.4</v>
      </c>
      <c r="K33" s="49">
        <v>75</v>
      </c>
      <c r="L33" s="41">
        <v>150</v>
      </c>
      <c r="M33" s="31"/>
    </row>
    <row r="34" spans="1:13" ht="16.5" hidden="1" thickBot="1">
      <c r="A34" s="31"/>
      <c r="C34" s="49">
        <v>84446.73</v>
      </c>
      <c r="D34" s="49">
        <v>116321.64</v>
      </c>
      <c r="E34" s="49">
        <v>143524.26999999999</v>
      </c>
      <c r="F34" s="49">
        <v>177676.75</v>
      </c>
      <c r="G34" s="49"/>
      <c r="H34" s="49">
        <v>84112.47</v>
      </c>
      <c r="I34" s="49">
        <v>77729.52</v>
      </c>
      <c r="J34" s="49">
        <v>90634.59</v>
      </c>
      <c r="K34" s="49">
        <v>107744</v>
      </c>
      <c r="L34" s="41">
        <v>73566</v>
      </c>
      <c r="M34" s="31"/>
    </row>
    <row r="35" spans="1:13" ht="16.5" hidden="1" thickBot="1">
      <c r="A35" s="31"/>
      <c r="C35" s="49">
        <v>4842.9799999999996</v>
      </c>
      <c r="D35" s="49">
        <v>1578.24</v>
      </c>
      <c r="E35" s="49">
        <v>528.5</v>
      </c>
      <c r="F35" s="49">
        <v>96.66</v>
      </c>
      <c r="G35" s="49"/>
      <c r="H35" s="49">
        <v>0</v>
      </c>
      <c r="I35" s="31"/>
      <c r="J35" s="49">
        <v>190614.84</v>
      </c>
      <c r="K35" s="49">
        <v>20846</v>
      </c>
      <c r="L35" s="41">
        <v>4208.41</v>
      </c>
      <c r="M35" s="31"/>
    </row>
    <row r="36" spans="1:13" ht="18" hidden="1" thickBot="1">
      <c r="A36" s="31"/>
      <c r="C36" s="42">
        <v>40.520000000000003</v>
      </c>
      <c r="D36" s="42">
        <v>5367.8</v>
      </c>
      <c r="E36" s="42">
        <v>9506.5300000000007</v>
      </c>
      <c r="F36" s="42">
        <v>10454.61</v>
      </c>
      <c r="G36" s="42"/>
      <c r="H36" s="49">
        <v>19444.400000000001</v>
      </c>
      <c r="I36" s="49">
        <v>23333.279999999999</v>
      </c>
      <c r="J36" s="49">
        <v>23333.279999999999</v>
      </c>
      <c r="K36" s="49">
        <v>30196</v>
      </c>
      <c r="L36" s="48"/>
      <c r="M36" s="31"/>
    </row>
    <row r="37" spans="1:13" ht="16.5" hidden="1" thickBot="1">
      <c r="A37" s="34"/>
      <c r="C37" s="47">
        <f>SUM(C20:C36)</f>
        <v>1169683.5699999998</v>
      </c>
      <c r="D37" s="47">
        <f>SUM(D20:D36)</f>
        <v>1282764.0599999998</v>
      </c>
      <c r="E37" s="47">
        <f>SUM(E20:E36)</f>
        <v>1214003.1099999999</v>
      </c>
      <c r="F37" s="47">
        <f>SUM(F20:F36)</f>
        <v>1289310.26</v>
      </c>
      <c r="G37" s="45"/>
      <c r="H37" s="46">
        <v>1533095.8399999999</v>
      </c>
      <c r="I37" s="46">
        <v>1485510.0000000002</v>
      </c>
      <c r="J37" s="45">
        <v>1820083.5800000005</v>
      </c>
      <c r="K37" s="44">
        <v>1732561.452</v>
      </c>
      <c r="L37" s="43">
        <v>1721528.6059627328</v>
      </c>
      <c r="M37" s="31"/>
    </row>
    <row r="38" spans="1:13" ht="16.5" hidden="1" thickBot="1">
      <c r="A38" s="34"/>
      <c r="C38" s="36"/>
      <c r="D38" s="36"/>
      <c r="E38" s="36"/>
      <c r="F38" s="36"/>
      <c r="G38" s="36"/>
      <c r="H38" s="42"/>
      <c r="I38" s="42"/>
      <c r="J38" s="36"/>
      <c r="K38" s="31"/>
      <c r="L38" s="41"/>
      <c r="M38" s="31"/>
    </row>
    <row r="39" spans="1:13" ht="16.5" hidden="1" thickBot="1">
      <c r="A39" s="34"/>
      <c r="C39" s="34"/>
      <c r="D39" s="34"/>
      <c r="E39" s="34"/>
      <c r="F39" s="34"/>
      <c r="G39" s="34"/>
      <c r="H39" s="40">
        <v>3696253.2899999996</v>
      </c>
      <c r="I39" s="40">
        <v>4162251.5799999996</v>
      </c>
      <c r="J39" s="39">
        <v>5072813.59</v>
      </c>
      <c r="K39" s="38">
        <v>5498504</v>
      </c>
      <c r="L39" s="37">
        <v>4798104.1099999994</v>
      </c>
      <c r="M39" s="31"/>
    </row>
    <row r="40" spans="1:13" ht="16.5" hidden="1" thickBot="1">
      <c r="A40" s="34"/>
      <c r="C40" s="34"/>
      <c r="D40" s="34"/>
      <c r="E40" s="34"/>
      <c r="F40" s="34"/>
      <c r="G40" s="34"/>
      <c r="H40" s="36"/>
      <c r="I40" s="36"/>
      <c r="J40" s="34"/>
      <c r="K40" s="36"/>
      <c r="L40" s="35"/>
      <c r="M40" s="31"/>
    </row>
    <row r="41" spans="1:13" ht="16.5" hidden="1" thickBot="1">
      <c r="A41" s="34"/>
      <c r="C41" s="34"/>
      <c r="D41" s="34"/>
      <c r="E41" s="34"/>
      <c r="F41" s="34"/>
      <c r="G41" s="34"/>
      <c r="H41" s="33">
        <v>0.41477023345442865</v>
      </c>
      <c r="I41" s="33">
        <v>0.35690057927733443</v>
      </c>
      <c r="J41" s="33">
        <v>0.35879173316912688</v>
      </c>
      <c r="K41" s="33">
        <v>0.31509687944211734</v>
      </c>
      <c r="L41" s="32">
        <v>0.3587935081222598</v>
      </c>
      <c r="M41" s="31"/>
    </row>
    <row r="42" spans="1:13" ht="15.75" hidden="1" thickBot="1"/>
    <row r="43" spans="1:13" ht="15.75" hidden="1" thickBot="1"/>
    <row r="44" spans="1:13">
      <c r="G44" s="138" t="s">
        <v>27</v>
      </c>
      <c r="H44" s="139"/>
      <c r="I44" s="139"/>
      <c r="J44" s="139"/>
      <c r="K44" s="139"/>
      <c r="L44" s="140"/>
    </row>
    <row r="45" spans="1:13">
      <c r="G45" s="141"/>
      <c r="H45" s="142"/>
      <c r="I45" s="142"/>
      <c r="J45" s="142"/>
      <c r="K45" s="142"/>
      <c r="L45" s="143"/>
    </row>
    <row r="46" spans="1:13" ht="15.75" thickBot="1">
      <c r="G46" s="144"/>
      <c r="H46" s="145"/>
      <c r="I46" s="145"/>
      <c r="J46" s="145"/>
      <c r="K46" s="145"/>
      <c r="L46" s="146"/>
    </row>
    <row r="47" spans="1:13">
      <c r="H47" s="17">
        <v>2010</v>
      </c>
      <c r="I47" s="17">
        <v>2011</v>
      </c>
      <c r="J47" s="17">
        <v>2012</v>
      </c>
      <c r="K47" s="17">
        <v>2013</v>
      </c>
      <c r="L47" s="17">
        <v>2014</v>
      </c>
      <c r="M47" s="17">
        <v>2015</v>
      </c>
    </row>
    <row r="48" spans="1:13">
      <c r="B48" s="17" t="s">
        <v>26</v>
      </c>
      <c r="H48" s="18">
        <v>1533096</v>
      </c>
      <c r="I48" s="18">
        <v>1485510</v>
      </c>
      <c r="J48" s="18">
        <v>1820084</v>
      </c>
      <c r="K48" s="18">
        <v>1732561</v>
      </c>
      <c r="L48" s="18">
        <v>1721529</v>
      </c>
      <c r="M48" s="30">
        <v>1785073</v>
      </c>
    </row>
    <row r="49" spans="2:13">
      <c r="B49" s="17" t="s">
        <v>25</v>
      </c>
      <c r="H49" s="18">
        <v>3696253</v>
      </c>
      <c r="I49" s="18">
        <v>4162252</v>
      </c>
      <c r="J49" s="18">
        <v>5072814</v>
      </c>
      <c r="K49" s="18">
        <v>5498504</v>
      </c>
      <c r="L49" s="18">
        <v>4798104</v>
      </c>
      <c r="M49" s="29">
        <v>4816432</v>
      </c>
    </row>
    <row r="50" spans="2:13">
      <c r="B50" s="17" t="s">
        <v>24</v>
      </c>
      <c r="H50" s="27">
        <v>0.4148</v>
      </c>
      <c r="I50" s="27">
        <v>0.3569</v>
      </c>
      <c r="J50" s="27">
        <v>0.35880000000000001</v>
      </c>
      <c r="K50" s="27">
        <v>0.31509999999999999</v>
      </c>
      <c r="L50" s="27">
        <v>0.35899999999999999</v>
      </c>
      <c r="M50" s="27">
        <f>M48/M49</f>
        <v>0.37062144757779203</v>
      </c>
    </row>
    <row r="51" spans="2:13">
      <c r="H51" s="28"/>
      <c r="I51" s="28"/>
      <c r="J51" s="28"/>
      <c r="K51" s="28"/>
      <c r="L51" s="28"/>
    </row>
    <row r="52" spans="2:13">
      <c r="H52" s="27"/>
      <c r="I52" s="27"/>
      <c r="J52" s="27"/>
      <c r="K52" s="27"/>
      <c r="L52" s="27"/>
    </row>
    <row r="53" spans="2:13">
      <c r="H53" s="27"/>
      <c r="I53" s="27"/>
      <c r="J53" s="27"/>
      <c r="K53" s="27"/>
      <c r="L53" s="27"/>
    </row>
    <row r="72" spans="1:8" hidden="1"/>
    <row r="73" spans="1:8" hidden="1"/>
    <row r="74" spans="1:8" hidden="1"/>
    <row r="75" spans="1:8" hidden="1"/>
    <row r="76" spans="1:8" hidden="1"/>
    <row r="77" spans="1:8" hidden="1"/>
    <row r="78" spans="1:8" ht="15.75" hidden="1" thickBot="1">
      <c r="A78" s="26">
        <v>2012</v>
      </c>
      <c r="B78" s="26">
        <v>2013</v>
      </c>
      <c r="C78" s="26">
        <v>2014</v>
      </c>
      <c r="D78" s="26"/>
      <c r="E78" s="26"/>
      <c r="F78" s="26"/>
      <c r="G78" s="25">
        <v>2014</v>
      </c>
      <c r="H78" s="17">
        <v>2015</v>
      </c>
    </row>
    <row r="79" spans="1:8" hidden="1"/>
    <row r="80" spans="1:8" hidden="1">
      <c r="A80" s="18">
        <v>2657969.7199999997</v>
      </c>
      <c r="B80" s="18">
        <v>1829283</v>
      </c>
      <c r="G80" s="18">
        <v>1928725.13</v>
      </c>
      <c r="H80" s="18">
        <v>2000873.97</v>
      </c>
    </row>
    <row r="81" spans="1:8" hidden="1">
      <c r="A81" s="18">
        <v>1042283.04</v>
      </c>
      <c r="B81" s="18">
        <v>729205</v>
      </c>
      <c r="G81" s="17">
        <v>748627.31</v>
      </c>
      <c r="H81" s="18">
        <v>746632.55</v>
      </c>
    </row>
    <row r="82" spans="1:8" hidden="1">
      <c r="A82" s="18">
        <v>176356.14</v>
      </c>
      <c r="B82" s="18">
        <v>1039092</v>
      </c>
      <c r="G82" s="18">
        <v>949961</v>
      </c>
      <c r="H82" s="18">
        <v>1032437.19</v>
      </c>
    </row>
    <row r="83" spans="1:8" hidden="1">
      <c r="A83" s="18">
        <v>99781.03</v>
      </c>
      <c r="B83" s="18">
        <v>247057</v>
      </c>
      <c r="G83" s="18">
        <v>93104</v>
      </c>
      <c r="H83" s="18">
        <v>209308.03</v>
      </c>
    </row>
    <row r="84" spans="1:8" hidden="1">
      <c r="A84" s="18"/>
      <c r="B84" s="18">
        <v>89658</v>
      </c>
      <c r="G84" s="18">
        <v>52335</v>
      </c>
      <c r="H84" s="18"/>
    </row>
    <row r="85" spans="1:8" hidden="1">
      <c r="B85" s="18">
        <v>8493</v>
      </c>
      <c r="G85" s="18">
        <v>6216</v>
      </c>
      <c r="H85" s="18">
        <v>5180</v>
      </c>
    </row>
    <row r="86" spans="1:8" hidden="1">
      <c r="A86" s="18">
        <v>62256.759999999995</v>
      </c>
      <c r="B86" s="18">
        <v>76988</v>
      </c>
      <c r="G86" s="18">
        <v>64308</v>
      </c>
      <c r="H86" s="18">
        <v>62428.03</v>
      </c>
    </row>
    <row r="87" spans="1:8" hidden="1">
      <c r="A87" s="18">
        <v>29701.65</v>
      </c>
      <c r="B87" s="18">
        <v>31898</v>
      </c>
      <c r="G87" s="18">
        <v>26823</v>
      </c>
      <c r="H87" s="18">
        <v>25439.59</v>
      </c>
    </row>
    <row r="88" spans="1:8" hidden="1">
      <c r="A88" s="18">
        <v>0</v>
      </c>
      <c r="B88" s="18"/>
      <c r="G88" s="18">
        <v>0</v>
      </c>
      <c r="H88" s="18"/>
    </row>
    <row r="89" spans="1:8" hidden="1">
      <c r="A89" s="18">
        <v>1500</v>
      </c>
      <c r="B89" s="18"/>
      <c r="G89" s="18">
        <v>0</v>
      </c>
      <c r="H89" s="18">
        <v>0</v>
      </c>
    </row>
    <row r="90" spans="1:8" hidden="1">
      <c r="A90" s="18">
        <v>0</v>
      </c>
      <c r="H90" s="18"/>
    </row>
    <row r="91" spans="1:8" hidden="1">
      <c r="A91" s="18">
        <v>992650.71</v>
      </c>
      <c r="B91" s="18">
        <v>911224</v>
      </c>
      <c r="G91" s="18">
        <v>516320</v>
      </c>
      <c r="H91" s="18"/>
    </row>
    <row r="92" spans="1:8" hidden="1">
      <c r="A92" s="18">
        <v>10314.540000000001</v>
      </c>
      <c r="B92" s="18">
        <v>27182</v>
      </c>
      <c r="G92" s="18">
        <v>82982</v>
      </c>
      <c r="H92" s="18"/>
    </row>
    <row r="93" spans="1:8" hidden="1">
      <c r="A93" s="18">
        <v>2232185.77</v>
      </c>
      <c r="B93" s="18">
        <v>2387782</v>
      </c>
      <c r="G93" s="18">
        <v>2151129</v>
      </c>
      <c r="H93" s="18">
        <v>1180659.05</v>
      </c>
    </row>
    <row r="94" spans="1:8" hidden="1">
      <c r="A94" s="18">
        <v>159016</v>
      </c>
      <c r="B94" s="18">
        <v>124241</v>
      </c>
      <c r="G94" s="18">
        <v>305050</v>
      </c>
      <c r="H94" s="18"/>
    </row>
    <row r="95" spans="1:8" hidden="1">
      <c r="A95" s="18"/>
      <c r="B95" s="18"/>
      <c r="H95" s="18"/>
    </row>
    <row r="96" spans="1:8" hidden="1">
      <c r="A96" s="22">
        <v>7464015.3599999994</v>
      </c>
      <c r="B96" s="22">
        <v>7502103</v>
      </c>
      <c r="C96" s="23"/>
      <c r="D96" s="23"/>
      <c r="E96" s="23"/>
      <c r="F96" s="23"/>
      <c r="G96" s="22">
        <v>6925579</v>
      </c>
      <c r="H96" s="18">
        <f>SUM(H80:H95)</f>
        <v>5262958.4099999992</v>
      </c>
    </row>
    <row r="97" spans="1:8" hidden="1">
      <c r="A97" s="18"/>
      <c r="B97" s="18"/>
      <c r="G97" s="18"/>
    </row>
    <row r="98" spans="1:8" hidden="1">
      <c r="A98" s="18"/>
      <c r="B98" s="18"/>
      <c r="G98" s="18"/>
    </row>
    <row r="99" spans="1:8" hidden="1">
      <c r="A99" s="18">
        <v>-2232185.77</v>
      </c>
      <c r="B99" s="18">
        <v>-1879358</v>
      </c>
      <c r="G99" s="18">
        <v>-1873169.37</v>
      </c>
      <c r="H99" s="17">
        <v>335823.04</v>
      </c>
    </row>
    <row r="100" spans="1:8" hidden="1">
      <c r="A100" s="18">
        <v>-159016</v>
      </c>
      <c r="B100" s="18">
        <v>-124241</v>
      </c>
      <c r="G100" s="18">
        <v>-254305.52</v>
      </c>
      <c r="H100" s="17">
        <v>166991</v>
      </c>
    </row>
    <row r="101" spans="1:8" hidden="1">
      <c r="A101" s="18"/>
      <c r="B101" s="18"/>
      <c r="G101" s="18"/>
    </row>
    <row r="102" spans="1:8" ht="15.75" hidden="1" thickBot="1">
      <c r="A102" s="22">
        <v>-2391201.77</v>
      </c>
      <c r="B102" s="22">
        <v>-2003599</v>
      </c>
      <c r="C102" s="24"/>
      <c r="D102" s="24"/>
      <c r="E102" s="23"/>
      <c r="F102" s="23"/>
      <c r="G102" s="22">
        <v>-2127474.89</v>
      </c>
      <c r="H102" s="17">
        <f>SUM(H99:H100)</f>
        <v>502814.04</v>
      </c>
    </row>
    <row r="103" spans="1:8" hidden="1">
      <c r="A103" s="21"/>
      <c r="B103" s="18"/>
      <c r="G103" s="18"/>
    </row>
    <row r="104" spans="1:8" ht="15.75" hidden="1" thickBot="1">
      <c r="A104" s="19">
        <v>5072813.59</v>
      </c>
      <c r="B104" s="19">
        <v>5498504</v>
      </c>
      <c r="C104" s="20"/>
      <c r="D104" s="20"/>
      <c r="G104" s="19">
        <v>4798104.1099999994</v>
      </c>
      <c r="H104" s="18">
        <f>H96-H102</f>
        <v>4760144.3699999992</v>
      </c>
    </row>
  </sheetData>
  <mergeCells count="1">
    <mergeCell ref="G44:L46"/>
  </mergeCells>
  <printOptions horizontalCentered="1" verticalCentered="1"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B16" sqref="B16"/>
    </sheetView>
  </sheetViews>
  <sheetFormatPr defaultRowHeight="10.5"/>
  <cols>
    <col min="1" max="1" width="30.83203125" customWidth="1"/>
    <col min="2" max="2" width="16.6640625" customWidth="1"/>
    <col min="3" max="3" width="15.1640625" customWidth="1"/>
    <col min="4" max="4" width="13.1640625" customWidth="1"/>
    <col min="5" max="5" width="15.5" customWidth="1"/>
  </cols>
  <sheetData>
    <row r="1" spans="1:5" ht="24.75">
      <c r="A1" s="90" t="s">
        <v>173</v>
      </c>
      <c r="B1" s="97" t="s">
        <v>174</v>
      </c>
      <c r="C1" s="97" t="s">
        <v>175</v>
      </c>
      <c r="D1" s="97" t="s">
        <v>176</v>
      </c>
      <c r="E1" s="98" t="s">
        <v>177</v>
      </c>
    </row>
    <row r="3" spans="1:5" ht="11.25">
      <c r="A3" s="94" t="s">
        <v>178</v>
      </c>
      <c r="B3" s="95"/>
      <c r="C3" s="95"/>
      <c r="D3" s="95"/>
      <c r="E3" s="96"/>
    </row>
    <row r="4" spans="1:5" ht="11.25">
      <c r="A4" s="93"/>
      <c r="B4" s="95"/>
      <c r="C4" s="95"/>
      <c r="D4" s="95"/>
      <c r="E4" s="96"/>
    </row>
    <row r="5" spans="1:5" ht="11.25">
      <c r="A5" s="94" t="s">
        <v>179</v>
      </c>
      <c r="B5" s="101">
        <v>2574679.02</v>
      </c>
      <c r="C5" s="101">
        <v>0</v>
      </c>
      <c r="D5" s="101">
        <v>0</v>
      </c>
      <c r="E5" s="102">
        <v>2574679.02</v>
      </c>
    </row>
    <row r="6" spans="1:5" ht="11.25">
      <c r="A6" s="94"/>
      <c r="B6" s="101"/>
      <c r="C6" s="101"/>
      <c r="D6" s="101"/>
      <c r="E6" s="102"/>
    </row>
    <row r="7" spans="1:5" ht="11.25">
      <c r="A7" s="94" t="s">
        <v>180</v>
      </c>
      <c r="B7" s="101">
        <v>0</v>
      </c>
      <c r="C7" s="101">
        <v>0</v>
      </c>
      <c r="D7" s="101">
        <v>561273.11</v>
      </c>
      <c r="E7" s="102">
        <v>561273.11</v>
      </c>
    </row>
    <row r="8" spans="1:5" ht="11.25">
      <c r="A8" s="94"/>
      <c r="B8" s="101"/>
      <c r="C8" s="101"/>
      <c r="D8" s="101"/>
      <c r="E8" s="102"/>
    </row>
    <row r="9" spans="1:5" ht="11.25">
      <c r="A9" s="94" t="s">
        <v>181</v>
      </c>
      <c r="B9" s="101">
        <v>0</v>
      </c>
      <c r="C9" s="101">
        <v>3178.35</v>
      </c>
      <c r="D9" s="101">
        <v>0</v>
      </c>
      <c r="E9" s="102">
        <v>3178.35</v>
      </c>
    </row>
    <row r="10" spans="1:5" s="93" customFormat="1" ht="12" thickBot="1">
      <c r="A10" s="94"/>
      <c r="B10" s="101"/>
      <c r="C10" s="101"/>
      <c r="D10" s="101"/>
      <c r="E10" s="102"/>
    </row>
    <row r="11" spans="1:5" ht="12.75" thickTop="1" thickBot="1">
      <c r="A11" s="94" t="s">
        <v>182</v>
      </c>
      <c r="B11" s="87">
        <v>2574679.02</v>
      </c>
      <c r="C11" s="87">
        <v>3178.35</v>
      </c>
      <c r="D11" s="87">
        <v>561273.11</v>
      </c>
      <c r="E11" s="86">
        <v>3139130.48</v>
      </c>
    </row>
    <row r="12" spans="1:5" ht="12" thickTop="1">
      <c r="A12" s="94"/>
      <c r="B12" s="101"/>
      <c r="C12" s="101"/>
      <c r="D12" s="101"/>
      <c r="E12" s="102"/>
    </row>
    <row r="13" spans="1:5" ht="11.25">
      <c r="A13" s="94" t="s">
        <v>183</v>
      </c>
      <c r="B13" s="101"/>
      <c r="C13" s="101"/>
      <c r="D13" s="101"/>
      <c r="E13" s="102"/>
    </row>
    <row r="14" spans="1:5" ht="11.25">
      <c r="A14" s="94" t="s">
        <v>184</v>
      </c>
      <c r="B14" s="101"/>
      <c r="C14" s="101"/>
      <c r="D14" s="101"/>
      <c r="E14" s="102"/>
    </row>
    <row r="15" spans="1:5" ht="11.25">
      <c r="A15" s="94" t="s">
        <v>185</v>
      </c>
      <c r="B15" s="101">
        <v>786471.98</v>
      </c>
      <c r="C15" s="101">
        <v>0</v>
      </c>
      <c r="D15" s="101">
        <v>323171.40000000002</v>
      </c>
      <c r="E15" s="102">
        <v>1109643.3799999999</v>
      </c>
    </row>
    <row r="16" spans="1:5" ht="11.25">
      <c r="A16" s="94" t="s">
        <v>186</v>
      </c>
      <c r="B16" s="101">
        <v>302877.64</v>
      </c>
      <c r="C16" s="101">
        <v>0</v>
      </c>
      <c r="D16" s="101">
        <v>116210.44</v>
      </c>
      <c r="E16" s="102">
        <v>419088.08</v>
      </c>
    </row>
    <row r="17" spans="1:5" ht="11.25">
      <c r="A17" s="94" t="s">
        <v>187</v>
      </c>
      <c r="B17" s="101">
        <v>566468.88</v>
      </c>
      <c r="C17" s="101">
        <v>0</v>
      </c>
      <c r="D17" s="101">
        <v>18064.169999999998</v>
      </c>
      <c r="E17" s="102">
        <v>584533.05000000005</v>
      </c>
    </row>
    <row r="18" spans="1:5" ht="11.25">
      <c r="A18" s="94" t="s">
        <v>188</v>
      </c>
      <c r="B18" s="101">
        <v>0</v>
      </c>
      <c r="C18" s="101">
        <v>0</v>
      </c>
      <c r="D18" s="101">
        <v>128615.28</v>
      </c>
      <c r="E18" s="102">
        <v>128615.28</v>
      </c>
    </row>
    <row r="19" spans="1:5" ht="11.25">
      <c r="A19" s="94" t="s">
        <v>189</v>
      </c>
      <c r="B19" s="101">
        <v>0</v>
      </c>
      <c r="C19" s="101">
        <v>0</v>
      </c>
      <c r="D19" s="101">
        <v>20478.21</v>
      </c>
      <c r="E19" s="102">
        <v>20478.21</v>
      </c>
    </row>
    <row r="20" spans="1:5" ht="11.25">
      <c r="A20" s="94" t="s">
        <v>190</v>
      </c>
      <c r="B20" s="101">
        <v>9640</v>
      </c>
      <c r="C20" s="101">
        <v>0</v>
      </c>
      <c r="D20" s="101">
        <v>21782.81</v>
      </c>
      <c r="E20" s="102">
        <v>31422.81</v>
      </c>
    </row>
    <row r="21" spans="1:5" ht="11.25">
      <c r="A21" s="94" t="s">
        <v>48</v>
      </c>
      <c r="B21" s="101">
        <v>0</v>
      </c>
      <c r="C21" s="101">
        <v>0</v>
      </c>
      <c r="D21" s="101">
        <v>3828.56</v>
      </c>
      <c r="E21" s="102">
        <v>3828.56</v>
      </c>
    </row>
    <row r="22" spans="1:5" ht="11.25">
      <c r="A22" s="94" t="s">
        <v>191</v>
      </c>
      <c r="B22" s="101">
        <v>275347.53999999998</v>
      </c>
      <c r="C22" s="101">
        <v>0</v>
      </c>
      <c r="D22" s="101">
        <v>34940.5</v>
      </c>
      <c r="E22" s="102">
        <v>310288.03999999998</v>
      </c>
    </row>
    <row r="23" spans="1:5" ht="11.25">
      <c r="A23" s="94" t="s">
        <v>192</v>
      </c>
      <c r="B23" s="101">
        <v>60929.1</v>
      </c>
      <c r="C23" s="101">
        <v>363.05</v>
      </c>
      <c r="D23" s="101">
        <v>21122.880000000001</v>
      </c>
      <c r="E23" s="102">
        <v>82415.03</v>
      </c>
    </row>
    <row r="24" spans="1:5" ht="11.25">
      <c r="A24" s="94" t="s">
        <v>193</v>
      </c>
      <c r="B24" s="101">
        <v>10688.55</v>
      </c>
      <c r="C24" s="101">
        <v>0</v>
      </c>
      <c r="D24" s="101">
        <v>2088.0300000000002</v>
      </c>
      <c r="E24" s="102">
        <v>12776.58</v>
      </c>
    </row>
    <row r="25" spans="1:5" ht="11.25">
      <c r="A25" s="94" t="s">
        <v>194</v>
      </c>
      <c r="B25" s="101">
        <v>982.22</v>
      </c>
      <c r="C25" s="101">
        <v>-2457</v>
      </c>
      <c r="D25" s="101">
        <v>0.12</v>
      </c>
      <c r="E25" s="102">
        <v>-1474.66</v>
      </c>
    </row>
    <row r="26" spans="1:5" ht="11.25">
      <c r="A26" s="94" t="s">
        <v>195</v>
      </c>
      <c r="B26" s="101">
        <v>561273.11</v>
      </c>
      <c r="C26" s="101">
        <v>0</v>
      </c>
      <c r="D26" s="101">
        <v>0</v>
      </c>
      <c r="E26" s="102">
        <v>561273.11</v>
      </c>
    </row>
    <row r="27" spans="1:5" s="93" customFormat="1" ht="12" thickBot="1">
      <c r="A27" s="94"/>
      <c r="B27" s="101"/>
      <c r="C27" s="101"/>
      <c r="D27" s="101"/>
      <c r="E27" s="102"/>
    </row>
    <row r="28" spans="1:5" ht="11.25">
      <c r="A28" s="94" t="s">
        <v>196</v>
      </c>
      <c r="B28" s="85">
        <v>2574679.02</v>
      </c>
      <c r="C28" s="85">
        <v>-2093.9499999999998</v>
      </c>
      <c r="D28" s="85">
        <v>690302.4</v>
      </c>
      <c r="E28" s="89">
        <v>3262887.47</v>
      </c>
    </row>
    <row r="29" spans="1:5" s="93" customFormat="1" ht="12" thickBot="1">
      <c r="A29" s="94"/>
      <c r="B29" s="101"/>
      <c r="C29" s="101"/>
      <c r="D29" s="101"/>
      <c r="E29" s="102"/>
    </row>
    <row r="30" spans="1:5" ht="12" thickBot="1">
      <c r="A30" s="94" t="s">
        <v>197</v>
      </c>
      <c r="B30" s="91">
        <v>2574679.02</v>
      </c>
      <c r="C30" s="91">
        <v>-2093.9499999999998</v>
      </c>
      <c r="D30" s="91">
        <v>690302.4</v>
      </c>
      <c r="E30" s="92">
        <v>3262887.47</v>
      </c>
    </row>
    <row r="31" spans="1:5" ht="12" thickBot="1">
      <c r="A31" s="94"/>
      <c r="B31" s="101"/>
      <c r="C31" s="101"/>
      <c r="D31" s="101"/>
      <c r="E31" s="102"/>
    </row>
    <row r="32" spans="1:5" ht="12.75" thickTop="1" thickBot="1">
      <c r="A32" s="94" t="s">
        <v>198</v>
      </c>
      <c r="B32" s="87">
        <v>0</v>
      </c>
      <c r="C32" s="87">
        <v>5272.3</v>
      </c>
      <c r="D32" s="87">
        <v>-129029.29</v>
      </c>
      <c r="E32" s="86">
        <v>-123756.99</v>
      </c>
    </row>
    <row r="33" spans="1:5" ht="11.25" thickTop="1">
      <c r="A33" s="93"/>
      <c r="B33" s="99"/>
      <c r="C33" s="99"/>
      <c r="D33" s="99"/>
      <c r="E33" s="10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workbookViewId="0">
      <selection activeCell="F13" sqref="F13"/>
    </sheetView>
  </sheetViews>
  <sheetFormatPr defaultRowHeight="10.5"/>
  <cols>
    <col min="1" max="1" width="26.1640625" customWidth="1"/>
    <col min="2" max="4" width="10.1640625" bestFit="1" customWidth="1"/>
    <col min="11" max="11" width="10.1640625" bestFit="1" customWidth="1"/>
    <col min="13" max="14" width="10.1640625" bestFit="1" customWidth="1"/>
    <col min="17" max="17" width="10.1640625" bestFit="1" customWidth="1"/>
    <col min="20" max="20" width="10.1640625" bestFit="1" customWidth="1"/>
    <col min="22" max="22" width="10.1640625" bestFit="1" customWidth="1"/>
  </cols>
  <sheetData>
    <row r="1" spans="1:22" ht="12" thickBot="1">
      <c r="A1" s="106"/>
      <c r="B1" s="106"/>
      <c r="C1" s="106"/>
      <c r="D1" s="106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</row>
    <row r="2" spans="1:22" ht="11.25" thickBot="1">
      <c r="A2" s="105"/>
      <c r="B2" s="147" t="s">
        <v>199</v>
      </c>
      <c r="C2" s="148"/>
      <c r="D2" s="149"/>
      <c r="E2" s="150" t="s">
        <v>200</v>
      </c>
      <c r="F2" s="151"/>
      <c r="G2" s="151"/>
      <c r="H2" s="152" t="s">
        <v>201</v>
      </c>
      <c r="I2" s="152"/>
      <c r="J2" s="153"/>
      <c r="K2" s="154" t="s">
        <v>202</v>
      </c>
      <c r="L2" s="154"/>
      <c r="M2" s="155"/>
      <c r="N2" s="156" t="s">
        <v>203</v>
      </c>
      <c r="O2" s="156"/>
      <c r="P2" s="157"/>
      <c r="Q2" s="158" t="s">
        <v>204</v>
      </c>
      <c r="R2" s="158"/>
      <c r="S2" s="159"/>
      <c r="T2" s="160" t="s">
        <v>205</v>
      </c>
      <c r="U2" s="160"/>
      <c r="V2" s="161"/>
    </row>
    <row r="3" spans="1:22" ht="39.75" thickTop="1" thickBot="1">
      <c r="A3" s="88" t="s">
        <v>229</v>
      </c>
      <c r="B3" s="111" t="s">
        <v>206</v>
      </c>
      <c r="C3" s="111" t="s">
        <v>207</v>
      </c>
      <c r="D3" s="111" t="s">
        <v>208</v>
      </c>
      <c r="E3" s="116" t="s">
        <v>206</v>
      </c>
      <c r="F3" s="111" t="s">
        <v>207</v>
      </c>
      <c r="G3" s="111" t="s">
        <v>208</v>
      </c>
      <c r="H3" s="116" t="s">
        <v>209</v>
      </c>
      <c r="I3" s="111" t="s">
        <v>207</v>
      </c>
      <c r="J3" s="111" t="s">
        <v>208</v>
      </c>
      <c r="K3" s="116" t="s">
        <v>209</v>
      </c>
      <c r="L3" s="111" t="s">
        <v>207</v>
      </c>
      <c r="M3" s="111" t="s">
        <v>208</v>
      </c>
      <c r="N3" s="116" t="s">
        <v>209</v>
      </c>
      <c r="O3" s="111" t="s">
        <v>207</v>
      </c>
      <c r="P3" s="111" t="s">
        <v>208</v>
      </c>
      <c r="Q3" s="116" t="s">
        <v>209</v>
      </c>
      <c r="R3" s="111" t="s">
        <v>207</v>
      </c>
      <c r="S3" s="111" t="s">
        <v>208</v>
      </c>
      <c r="T3" s="116" t="s">
        <v>209</v>
      </c>
      <c r="U3" s="111" t="s">
        <v>207</v>
      </c>
      <c r="V3" s="111" t="s">
        <v>208</v>
      </c>
    </row>
    <row r="4" spans="1:22" ht="11.25" thickTop="1">
      <c r="A4" s="105"/>
      <c r="B4" s="105"/>
      <c r="C4" s="105"/>
      <c r="D4" s="105"/>
      <c r="E4" s="126"/>
      <c r="F4" s="108"/>
      <c r="G4" s="108"/>
      <c r="H4" s="120"/>
      <c r="I4" s="109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</row>
    <row r="5" spans="1:22" ht="30.6" customHeight="1">
      <c r="A5" s="107" t="s">
        <v>210</v>
      </c>
      <c r="B5" s="123">
        <v>2639497.7599999998</v>
      </c>
      <c r="C5" s="123">
        <v>745691.68</v>
      </c>
      <c r="D5" s="123">
        <v>1893806.0800000001</v>
      </c>
      <c r="E5" s="121">
        <v>265149.15999999997</v>
      </c>
      <c r="F5" s="113">
        <v>51335.02</v>
      </c>
      <c r="G5" s="113">
        <v>213814.13999999998</v>
      </c>
      <c r="H5" s="121">
        <v>142627.38</v>
      </c>
      <c r="I5" s="113">
        <v>61156.72</v>
      </c>
      <c r="J5" s="113">
        <v>81470.66</v>
      </c>
      <c r="K5" s="104">
        <v>468381.81</v>
      </c>
      <c r="L5" s="103">
        <v>133809.66999999998</v>
      </c>
      <c r="M5" s="113">
        <v>334572.14</v>
      </c>
      <c r="N5" s="127">
        <v>221835.19</v>
      </c>
      <c r="O5" s="128">
        <v>54938.119999999995</v>
      </c>
      <c r="P5" s="113">
        <v>166897.07</v>
      </c>
      <c r="Q5" s="127">
        <v>570878.97</v>
      </c>
      <c r="R5" s="128">
        <v>229603.73</v>
      </c>
      <c r="S5" s="113">
        <v>341275.24</v>
      </c>
      <c r="T5" s="127">
        <v>970625.25</v>
      </c>
      <c r="U5" s="128">
        <v>214848.42</v>
      </c>
      <c r="V5" s="113">
        <v>755776.83</v>
      </c>
    </row>
    <row r="6" spans="1:22">
      <c r="A6" s="107"/>
      <c r="B6" s="123"/>
      <c r="C6" s="123"/>
      <c r="D6" s="123"/>
      <c r="E6" s="121"/>
      <c r="F6" s="113"/>
      <c r="G6" s="113"/>
      <c r="H6" s="121"/>
      <c r="I6" s="113"/>
      <c r="J6" s="113"/>
      <c r="K6" s="104"/>
      <c r="L6" s="103"/>
      <c r="M6" s="113"/>
      <c r="N6" s="127"/>
      <c r="O6" s="128"/>
      <c r="P6" s="113"/>
      <c r="Q6" s="127"/>
      <c r="R6" s="128"/>
      <c r="S6" s="113"/>
      <c r="T6" s="127"/>
      <c r="U6" s="128"/>
      <c r="V6" s="113"/>
    </row>
    <row r="7" spans="1:22">
      <c r="A7" s="107" t="s">
        <v>211</v>
      </c>
      <c r="B7" s="123">
        <v>192832.21</v>
      </c>
      <c r="C7" s="123">
        <v>186603.29</v>
      </c>
      <c r="D7" s="123">
        <v>6228.9199999999837</v>
      </c>
      <c r="E7" s="121"/>
      <c r="F7" s="113"/>
      <c r="G7" s="113"/>
      <c r="H7" s="121"/>
      <c r="I7" s="113"/>
      <c r="J7" s="113"/>
      <c r="K7" s="104"/>
      <c r="L7" s="103"/>
      <c r="M7" s="113"/>
      <c r="N7" s="127">
        <v>192832.21</v>
      </c>
      <c r="O7" s="128">
        <v>186603.29</v>
      </c>
      <c r="P7" s="113">
        <v>6228.9199999999837</v>
      </c>
      <c r="Q7" s="127"/>
      <c r="R7" s="128"/>
      <c r="S7" s="113"/>
      <c r="T7" s="127"/>
      <c r="U7" s="128"/>
      <c r="V7" s="113"/>
    </row>
    <row r="8" spans="1:22">
      <c r="A8" s="107"/>
      <c r="B8" s="123"/>
      <c r="C8" s="123"/>
      <c r="D8" s="123"/>
      <c r="E8" s="121"/>
      <c r="F8" s="113"/>
      <c r="G8" s="113"/>
      <c r="H8" s="121"/>
      <c r="I8" s="113"/>
      <c r="J8" s="113"/>
      <c r="K8" s="104"/>
      <c r="L8" s="103"/>
      <c r="M8" s="113"/>
      <c r="N8" s="127"/>
      <c r="O8" s="128"/>
      <c r="P8" s="113"/>
      <c r="Q8" s="127"/>
      <c r="R8" s="128"/>
      <c r="S8" s="113"/>
      <c r="T8" s="127"/>
      <c r="U8" s="128"/>
      <c r="V8" s="113"/>
    </row>
    <row r="9" spans="1:22" ht="21">
      <c r="A9" s="107" t="s">
        <v>212</v>
      </c>
      <c r="B9" s="123">
        <v>33279.449999999997</v>
      </c>
      <c r="C9" s="123">
        <v>23980</v>
      </c>
      <c r="D9" s="123">
        <v>9299.4499999999971</v>
      </c>
      <c r="E9" s="121"/>
      <c r="F9" s="113"/>
      <c r="G9" s="113"/>
      <c r="H9" s="121"/>
      <c r="I9" s="113"/>
      <c r="J9" s="113"/>
      <c r="K9" s="104"/>
      <c r="L9" s="103"/>
      <c r="M9" s="113"/>
      <c r="N9" s="127">
        <v>33279.449999999997</v>
      </c>
      <c r="O9" s="128">
        <v>23980</v>
      </c>
      <c r="P9" s="113">
        <v>9299.4499999999971</v>
      </c>
      <c r="Q9" s="127"/>
      <c r="R9" s="128"/>
      <c r="S9" s="113"/>
      <c r="T9" s="127"/>
      <c r="U9" s="128"/>
      <c r="V9" s="113"/>
    </row>
    <row r="10" spans="1:22">
      <c r="A10" s="107"/>
      <c r="B10" s="123"/>
      <c r="C10" s="123"/>
      <c r="D10" s="123"/>
      <c r="E10" s="121"/>
      <c r="F10" s="113"/>
      <c r="G10" s="113"/>
      <c r="H10" s="121"/>
      <c r="I10" s="113"/>
      <c r="J10" s="113"/>
      <c r="K10" s="104"/>
      <c r="L10" s="103"/>
      <c r="M10" s="113"/>
      <c r="N10" s="127"/>
      <c r="O10" s="128"/>
      <c r="P10" s="113"/>
      <c r="Q10" s="127"/>
      <c r="R10" s="128"/>
      <c r="S10" s="113"/>
      <c r="T10" s="127"/>
      <c r="U10" s="128"/>
      <c r="V10" s="113"/>
    </row>
    <row r="11" spans="1:22" ht="21">
      <c r="A11" s="107" t="s">
        <v>213</v>
      </c>
      <c r="B11" s="123">
        <v>20000</v>
      </c>
      <c r="C11" s="123">
        <v>12607</v>
      </c>
      <c r="D11" s="123">
        <v>7393</v>
      </c>
      <c r="E11" s="121"/>
      <c r="F11" s="113"/>
      <c r="G11" s="113"/>
      <c r="H11" s="121"/>
      <c r="I11" s="113"/>
      <c r="J11" s="113"/>
      <c r="K11" s="104"/>
      <c r="L11" s="103"/>
      <c r="M11" s="113"/>
      <c r="N11" s="127">
        <v>20000</v>
      </c>
      <c r="O11" s="128">
        <v>12607</v>
      </c>
      <c r="P11" s="113">
        <v>7393</v>
      </c>
      <c r="Q11" s="127"/>
      <c r="R11" s="128"/>
      <c r="S11" s="113"/>
      <c r="T11" s="127"/>
      <c r="U11" s="128"/>
      <c r="V11" s="113"/>
    </row>
    <row r="12" spans="1:22">
      <c r="A12" s="107"/>
      <c r="B12" s="123"/>
      <c r="C12" s="123"/>
      <c r="D12" s="123"/>
      <c r="E12" s="121"/>
      <c r="F12" s="113"/>
      <c r="G12" s="113"/>
      <c r="H12" s="121"/>
      <c r="I12" s="113"/>
      <c r="J12" s="113"/>
      <c r="K12" s="104"/>
      <c r="L12" s="103"/>
      <c r="M12" s="113"/>
      <c r="N12" s="127"/>
      <c r="O12" s="128"/>
      <c r="P12" s="113"/>
      <c r="Q12" s="127"/>
      <c r="R12" s="128"/>
      <c r="S12" s="113"/>
      <c r="T12" s="127"/>
      <c r="U12" s="128"/>
      <c r="V12" s="113"/>
    </row>
    <row r="13" spans="1:22">
      <c r="A13" s="107" t="s">
        <v>214</v>
      </c>
      <c r="B13" s="123">
        <v>160000</v>
      </c>
      <c r="C13" s="123">
        <v>0</v>
      </c>
      <c r="D13" s="123">
        <v>160000</v>
      </c>
      <c r="E13" s="121"/>
      <c r="F13" s="113"/>
      <c r="G13" s="113"/>
      <c r="H13" s="121"/>
      <c r="I13" s="113"/>
      <c r="J13" s="113"/>
      <c r="K13" s="104"/>
      <c r="L13" s="103"/>
      <c r="M13" s="113"/>
      <c r="N13" s="127">
        <v>160000</v>
      </c>
      <c r="O13" s="128">
        <v>0</v>
      </c>
      <c r="P13" s="113">
        <v>160000</v>
      </c>
      <c r="Q13" s="127"/>
      <c r="R13" s="128"/>
      <c r="S13" s="113"/>
      <c r="T13" s="127"/>
      <c r="U13" s="128"/>
      <c r="V13" s="113"/>
    </row>
    <row r="14" spans="1:22">
      <c r="A14" s="107"/>
      <c r="B14" s="123"/>
      <c r="C14" s="123"/>
      <c r="D14" s="123"/>
      <c r="E14" s="121"/>
      <c r="F14" s="113"/>
      <c r="G14" s="113"/>
      <c r="H14" s="121"/>
      <c r="I14" s="113"/>
      <c r="J14" s="113"/>
      <c r="K14" s="104"/>
      <c r="L14" s="103"/>
      <c r="M14" s="113"/>
      <c r="N14" s="127"/>
      <c r="O14" s="128"/>
      <c r="P14" s="113"/>
      <c r="Q14" s="127"/>
      <c r="R14" s="128"/>
      <c r="S14" s="113"/>
      <c r="T14" s="127"/>
      <c r="U14" s="128"/>
      <c r="V14" s="113"/>
    </row>
    <row r="15" spans="1:22">
      <c r="A15" s="107" t="s">
        <v>215</v>
      </c>
      <c r="B15" s="123">
        <v>72000</v>
      </c>
      <c r="C15" s="123">
        <v>290</v>
      </c>
      <c r="D15" s="123">
        <v>71710</v>
      </c>
      <c r="E15" s="121"/>
      <c r="F15" s="113"/>
      <c r="G15" s="113"/>
      <c r="H15" s="121"/>
      <c r="I15" s="113"/>
      <c r="J15" s="113"/>
      <c r="K15" s="104"/>
      <c r="L15" s="103"/>
      <c r="M15" s="113"/>
      <c r="N15" s="127">
        <v>72000</v>
      </c>
      <c r="O15" s="128">
        <v>290</v>
      </c>
      <c r="P15" s="113">
        <v>71710</v>
      </c>
      <c r="Q15" s="127"/>
      <c r="R15" s="128"/>
      <c r="S15" s="113"/>
      <c r="T15" s="127"/>
      <c r="U15" s="128"/>
      <c r="V15" s="113"/>
    </row>
    <row r="16" spans="1:22">
      <c r="A16" s="107"/>
      <c r="B16" s="123"/>
      <c r="C16" s="123"/>
      <c r="D16" s="123"/>
      <c r="E16" s="121"/>
      <c r="F16" s="113"/>
      <c r="G16" s="113"/>
      <c r="H16" s="121"/>
      <c r="I16" s="113"/>
      <c r="J16" s="113"/>
      <c r="K16" s="104"/>
      <c r="L16" s="103"/>
      <c r="M16" s="113"/>
      <c r="N16" s="127"/>
      <c r="O16" s="128"/>
      <c r="P16" s="113"/>
      <c r="Q16" s="127"/>
      <c r="R16" s="128"/>
      <c r="S16" s="113"/>
      <c r="T16" s="127"/>
      <c r="U16" s="128"/>
      <c r="V16" s="113"/>
    </row>
    <row r="17" spans="1:22">
      <c r="A17" s="107" t="s">
        <v>216</v>
      </c>
      <c r="B17" s="123">
        <v>400831.07999999996</v>
      </c>
      <c r="C17" s="123">
        <v>179523.55000000002</v>
      </c>
      <c r="D17" s="123">
        <v>221307.53</v>
      </c>
      <c r="E17" s="121">
        <v>62966.06</v>
      </c>
      <c r="F17" s="113">
        <v>60805.23</v>
      </c>
      <c r="G17" s="113">
        <v>2160.8299999999945</v>
      </c>
      <c r="H17" s="121">
        <v>5000</v>
      </c>
      <c r="I17" s="113">
        <v>3291.29</v>
      </c>
      <c r="J17" s="113">
        <v>1708.71</v>
      </c>
      <c r="K17" s="117">
        <v>31846.61</v>
      </c>
      <c r="L17" s="103">
        <v>611.30999999999995</v>
      </c>
      <c r="M17" s="113">
        <v>31235.3</v>
      </c>
      <c r="N17" s="127">
        <v>93000</v>
      </c>
      <c r="O17" s="128">
        <v>10438.710000000001</v>
      </c>
      <c r="P17" s="113">
        <v>82561.289999999994</v>
      </c>
      <c r="Q17" s="127">
        <v>122668.42</v>
      </c>
      <c r="R17" s="128">
        <v>93298.47</v>
      </c>
      <c r="S17" s="113">
        <v>29369.949999999997</v>
      </c>
      <c r="T17" s="127">
        <v>85349.99</v>
      </c>
      <c r="U17" s="128">
        <v>11078.54</v>
      </c>
      <c r="V17" s="113">
        <v>74271.450000000012</v>
      </c>
    </row>
    <row r="18" spans="1:22">
      <c r="A18" s="107"/>
      <c r="B18" s="123"/>
      <c r="C18" s="123"/>
      <c r="D18" s="123"/>
      <c r="E18" s="121"/>
      <c r="F18" s="113"/>
      <c r="G18" s="113"/>
      <c r="H18" s="121"/>
      <c r="I18" s="113"/>
      <c r="J18" s="113"/>
      <c r="K18" s="104"/>
      <c r="L18" s="103"/>
      <c r="M18" s="113"/>
      <c r="N18" s="127"/>
      <c r="O18" s="128"/>
      <c r="P18" s="113"/>
      <c r="Q18" s="127"/>
      <c r="R18" s="128"/>
      <c r="S18" s="113"/>
      <c r="T18" s="127"/>
      <c r="U18" s="128"/>
      <c r="V18" s="113"/>
    </row>
    <row r="19" spans="1:22">
      <c r="A19" s="107" t="s">
        <v>217</v>
      </c>
      <c r="B19" s="123">
        <v>687117.92999999993</v>
      </c>
      <c r="C19" s="123">
        <v>211274.15</v>
      </c>
      <c r="D19" s="123">
        <v>475843.78</v>
      </c>
      <c r="E19" s="121"/>
      <c r="F19" s="113"/>
      <c r="G19" s="113"/>
      <c r="H19" s="121">
        <v>15000</v>
      </c>
      <c r="I19" s="113">
        <v>6754.93</v>
      </c>
      <c r="J19" s="113">
        <v>8245.07</v>
      </c>
      <c r="K19" s="104">
        <v>35544.800000000003</v>
      </c>
      <c r="L19" s="103">
        <v>17666.740000000002</v>
      </c>
      <c r="M19" s="113">
        <v>17878.060000000001</v>
      </c>
      <c r="N19" s="127">
        <v>65429.119999999995</v>
      </c>
      <c r="O19" s="128">
        <v>4715.5599999999995</v>
      </c>
      <c r="P19" s="113">
        <v>60713.56</v>
      </c>
      <c r="Q19" s="127">
        <v>69044.009999999995</v>
      </c>
      <c r="R19" s="128">
        <v>66487.73</v>
      </c>
      <c r="S19" s="113">
        <v>2556.2799999999988</v>
      </c>
      <c r="T19" s="127">
        <v>502100</v>
      </c>
      <c r="U19" s="128">
        <v>115649.19</v>
      </c>
      <c r="V19" s="113">
        <v>386450.81</v>
      </c>
    </row>
    <row r="20" spans="1:22">
      <c r="A20" s="107"/>
      <c r="B20" s="123"/>
      <c r="C20" s="123"/>
      <c r="D20" s="123"/>
      <c r="E20" s="121"/>
      <c r="F20" s="113"/>
      <c r="G20" s="113"/>
      <c r="H20" s="121"/>
      <c r="I20" s="113"/>
      <c r="J20" s="113"/>
      <c r="K20" s="104"/>
      <c r="L20" s="103"/>
      <c r="M20" s="113"/>
      <c r="N20" s="127"/>
      <c r="O20" s="128"/>
      <c r="P20" s="113"/>
      <c r="Q20" s="127"/>
      <c r="R20" s="128"/>
      <c r="S20" s="113"/>
      <c r="T20" s="127"/>
      <c r="U20" s="128"/>
      <c r="V20" s="113"/>
    </row>
    <row r="21" spans="1:22">
      <c r="A21" s="107" t="s">
        <v>218</v>
      </c>
      <c r="B21" s="123">
        <v>2459.7199999999998</v>
      </c>
      <c r="C21" s="123">
        <v>117.48</v>
      </c>
      <c r="D21" s="123">
        <v>2342.2399999999998</v>
      </c>
      <c r="E21" s="121"/>
      <c r="F21" s="113"/>
      <c r="G21" s="113"/>
      <c r="H21" s="121">
        <v>1715.81</v>
      </c>
      <c r="I21" s="113">
        <v>0</v>
      </c>
      <c r="J21" s="113">
        <v>1715.81</v>
      </c>
      <c r="K21" s="104">
        <v>200</v>
      </c>
      <c r="L21" s="103">
        <v>117.48</v>
      </c>
      <c r="M21" s="113">
        <v>82.52</v>
      </c>
      <c r="N21" s="127">
        <v>543.91</v>
      </c>
      <c r="O21" s="128">
        <v>0</v>
      </c>
      <c r="P21" s="113">
        <v>543.91</v>
      </c>
      <c r="Q21" s="127"/>
      <c r="R21" s="128"/>
      <c r="S21" s="113"/>
      <c r="T21" s="127"/>
      <c r="U21" s="128"/>
      <c r="V21" s="113"/>
    </row>
    <row r="22" spans="1:22">
      <c r="A22" s="107"/>
      <c r="B22" s="123"/>
      <c r="C22" s="123"/>
      <c r="D22" s="123"/>
      <c r="E22" s="121"/>
      <c r="F22" s="113"/>
      <c r="G22" s="113"/>
      <c r="H22" s="121"/>
      <c r="I22" s="113"/>
      <c r="J22" s="113"/>
      <c r="K22" s="104"/>
      <c r="L22" s="103"/>
      <c r="M22" s="113"/>
      <c r="N22" s="127"/>
      <c r="O22" s="128"/>
      <c r="P22" s="113"/>
      <c r="Q22" s="127"/>
      <c r="R22" s="128"/>
      <c r="S22" s="113"/>
      <c r="T22" s="127"/>
      <c r="U22" s="128"/>
      <c r="V22" s="113"/>
    </row>
    <row r="23" spans="1:22">
      <c r="A23" s="107" t="s">
        <v>219</v>
      </c>
      <c r="B23" s="123">
        <v>2177.73</v>
      </c>
      <c r="C23" s="123">
        <v>189.5</v>
      </c>
      <c r="D23" s="123">
        <v>1988.23</v>
      </c>
      <c r="E23" s="121"/>
      <c r="F23" s="113"/>
      <c r="G23" s="113"/>
      <c r="H23" s="121">
        <v>2177.73</v>
      </c>
      <c r="I23" s="113">
        <v>189.5</v>
      </c>
      <c r="J23" s="113">
        <v>1988.23</v>
      </c>
      <c r="K23" s="104"/>
      <c r="L23" s="103"/>
      <c r="M23" s="113"/>
      <c r="N23" s="127"/>
      <c r="O23" s="128"/>
      <c r="P23" s="113"/>
      <c r="Q23" s="127"/>
      <c r="R23" s="128"/>
      <c r="S23" s="113"/>
      <c r="T23" s="127"/>
      <c r="U23" s="128"/>
      <c r="V23" s="113"/>
    </row>
    <row r="24" spans="1:22">
      <c r="A24" s="107"/>
      <c r="B24" s="123"/>
      <c r="C24" s="123"/>
      <c r="D24" s="123"/>
      <c r="E24" s="121"/>
      <c r="F24" s="113"/>
      <c r="G24" s="113"/>
      <c r="H24" s="121"/>
      <c r="I24" s="113"/>
      <c r="J24" s="113"/>
      <c r="K24" s="104"/>
      <c r="L24" s="103"/>
      <c r="M24" s="113"/>
      <c r="N24" s="127"/>
      <c r="O24" s="128"/>
      <c r="P24" s="113"/>
      <c r="Q24" s="127"/>
      <c r="R24" s="128"/>
      <c r="S24" s="113"/>
      <c r="T24" s="127"/>
      <c r="U24" s="128"/>
      <c r="V24" s="113"/>
    </row>
    <row r="25" spans="1:22">
      <c r="A25" s="107" t="s">
        <v>220</v>
      </c>
      <c r="B25" s="123">
        <v>4189.05</v>
      </c>
      <c r="C25" s="123">
        <v>0</v>
      </c>
      <c r="D25" s="123">
        <v>4189.05</v>
      </c>
      <c r="E25" s="121"/>
      <c r="F25" s="113"/>
      <c r="G25" s="113"/>
      <c r="H25" s="121">
        <v>4189.05</v>
      </c>
      <c r="I25" s="113">
        <v>0</v>
      </c>
      <c r="J25" s="113">
        <v>4189.05</v>
      </c>
      <c r="K25" s="104"/>
      <c r="L25" s="103"/>
      <c r="M25" s="113"/>
      <c r="N25" s="127"/>
      <c r="O25" s="128"/>
      <c r="P25" s="113"/>
      <c r="Q25" s="127"/>
      <c r="R25" s="128"/>
      <c r="S25" s="113"/>
      <c r="T25" s="127"/>
      <c r="U25" s="128"/>
      <c r="V25" s="113"/>
    </row>
    <row r="26" spans="1:22">
      <c r="A26" s="107"/>
      <c r="B26" s="123"/>
      <c r="C26" s="123"/>
      <c r="D26" s="123"/>
      <c r="E26" s="121"/>
      <c r="F26" s="113"/>
      <c r="G26" s="113"/>
      <c r="H26" s="121"/>
      <c r="I26" s="113"/>
      <c r="J26" s="113"/>
      <c r="K26" s="104"/>
      <c r="L26" s="103"/>
      <c r="M26" s="113"/>
      <c r="N26" s="127"/>
      <c r="O26" s="128"/>
      <c r="P26" s="113"/>
      <c r="Q26" s="127"/>
      <c r="R26" s="128"/>
      <c r="S26" s="113"/>
      <c r="T26" s="127"/>
      <c r="U26" s="128"/>
      <c r="V26" s="113"/>
    </row>
    <row r="27" spans="1:22">
      <c r="A27" s="107" t="s">
        <v>221</v>
      </c>
      <c r="B27" s="123">
        <v>89148.07</v>
      </c>
      <c r="C27" s="123">
        <v>20981.34</v>
      </c>
      <c r="D27" s="123">
        <v>68166.73000000001</v>
      </c>
      <c r="E27" s="121">
        <v>89148.07</v>
      </c>
      <c r="F27" s="113">
        <v>20981.34</v>
      </c>
      <c r="G27" s="113">
        <v>68166.73000000001</v>
      </c>
      <c r="H27" s="121"/>
      <c r="I27" s="113"/>
      <c r="J27" s="113"/>
      <c r="K27" s="104"/>
      <c r="L27" s="103"/>
      <c r="M27" s="113"/>
      <c r="N27" s="127"/>
      <c r="O27" s="128"/>
      <c r="P27" s="113"/>
      <c r="Q27" s="127"/>
      <c r="R27" s="128"/>
      <c r="S27" s="113"/>
      <c r="T27" s="127"/>
      <c r="U27" s="128"/>
      <c r="V27" s="113"/>
    </row>
    <row r="28" spans="1:22">
      <c r="A28" s="107"/>
      <c r="B28" s="123"/>
      <c r="C28" s="123"/>
      <c r="D28" s="123"/>
      <c r="E28" s="121"/>
      <c r="F28" s="113"/>
      <c r="G28" s="113"/>
      <c r="H28" s="121"/>
      <c r="I28" s="113"/>
      <c r="J28" s="113"/>
      <c r="K28" s="104"/>
      <c r="L28" s="103"/>
      <c r="M28" s="113"/>
      <c r="N28" s="127"/>
      <c r="O28" s="128"/>
      <c r="P28" s="113"/>
      <c r="Q28" s="127"/>
      <c r="R28" s="128"/>
      <c r="S28" s="113"/>
      <c r="T28" s="127"/>
      <c r="U28" s="128"/>
      <c r="V28" s="113"/>
    </row>
    <row r="29" spans="1:22">
      <c r="A29" s="107" t="s">
        <v>222</v>
      </c>
      <c r="B29" s="123">
        <v>469447.79999999993</v>
      </c>
      <c r="C29" s="123">
        <v>97516.08</v>
      </c>
      <c r="D29" s="123">
        <v>371931.71999999991</v>
      </c>
      <c r="E29" s="121"/>
      <c r="F29" s="113"/>
      <c r="G29" s="113"/>
      <c r="H29" s="121">
        <v>179510.19999999995</v>
      </c>
      <c r="I29" s="113">
        <v>28699.5</v>
      </c>
      <c r="J29" s="113">
        <v>150810.69999999995</v>
      </c>
      <c r="K29" s="104">
        <v>184937.60000000001</v>
      </c>
      <c r="L29" s="103">
        <v>12500</v>
      </c>
      <c r="M29" s="113">
        <v>172437.6</v>
      </c>
      <c r="N29" s="127">
        <v>5000</v>
      </c>
      <c r="O29" s="128">
        <v>0</v>
      </c>
      <c r="P29" s="113">
        <v>5000</v>
      </c>
      <c r="Q29" s="127"/>
      <c r="R29" s="128"/>
      <c r="S29" s="113"/>
      <c r="T29" s="127">
        <v>100000</v>
      </c>
      <c r="U29" s="128">
        <v>56316.58</v>
      </c>
      <c r="V29" s="113">
        <v>43683.42</v>
      </c>
    </row>
    <row r="30" spans="1:22">
      <c r="A30" s="107"/>
      <c r="B30" s="123"/>
      <c r="C30" s="123"/>
      <c r="D30" s="123"/>
      <c r="E30" s="121"/>
      <c r="F30" s="113"/>
      <c r="G30" s="113"/>
      <c r="H30" s="121"/>
      <c r="I30" s="113"/>
      <c r="J30" s="113"/>
      <c r="K30" s="104"/>
      <c r="L30" s="103"/>
      <c r="M30" s="113"/>
      <c r="N30" s="127"/>
      <c r="O30" s="128"/>
      <c r="P30" s="113"/>
      <c r="Q30" s="127"/>
      <c r="R30" s="128"/>
      <c r="S30" s="113"/>
      <c r="T30" s="127"/>
      <c r="U30" s="128"/>
      <c r="V30" s="113"/>
    </row>
    <row r="31" spans="1:22">
      <c r="A31" s="107" t="s">
        <v>223</v>
      </c>
      <c r="B31" s="123">
        <v>725000</v>
      </c>
      <c r="C31" s="123">
        <v>243051.81999999998</v>
      </c>
      <c r="D31" s="123">
        <v>481948.18</v>
      </c>
      <c r="E31" s="121"/>
      <c r="F31" s="113"/>
      <c r="G31" s="113"/>
      <c r="H31" s="121">
        <v>250000</v>
      </c>
      <c r="I31" s="113">
        <v>192966.65</v>
      </c>
      <c r="J31" s="113">
        <v>57033.350000000006</v>
      </c>
      <c r="K31" s="104">
        <v>250000</v>
      </c>
      <c r="L31" s="103">
        <v>12949.74</v>
      </c>
      <c r="M31" s="113">
        <v>237050.26</v>
      </c>
      <c r="N31" s="127"/>
      <c r="O31" s="128"/>
      <c r="P31" s="113"/>
      <c r="Q31" s="127"/>
      <c r="R31" s="128"/>
      <c r="S31" s="113"/>
      <c r="T31" s="127">
        <v>225000</v>
      </c>
      <c r="U31" s="128">
        <v>37135.43</v>
      </c>
      <c r="V31" s="113">
        <v>187864.57</v>
      </c>
    </row>
    <row r="32" spans="1:22">
      <c r="A32" s="107"/>
      <c r="B32" s="123"/>
      <c r="C32" s="123"/>
      <c r="D32" s="123"/>
      <c r="E32" s="121"/>
      <c r="F32" s="113"/>
      <c r="G32" s="113"/>
      <c r="H32" s="121"/>
      <c r="I32" s="113"/>
      <c r="J32" s="113"/>
      <c r="K32" s="104"/>
      <c r="L32" s="103"/>
      <c r="M32" s="113"/>
      <c r="N32" s="127"/>
      <c r="O32" s="128"/>
      <c r="P32" s="113"/>
      <c r="Q32" s="127"/>
      <c r="R32" s="128"/>
      <c r="S32" s="113"/>
      <c r="T32" s="127"/>
      <c r="U32" s="128"/>
      <c r="V32" s="113"/>
    </row>
    <row r="33" spans="1:22">
      <c r="A33" s="107" t="s">
        <v>224</v>
      </c>
      <c r="B33" s="123">
        <v>307192.25</v>
      </c>
      <c r="C33" s="123">
        <v>31729.39</v>
      </c>
      <c r="D33" s="123">
        <v>275462.86</v>
      </c>
      <c r="E33" s="121">
        <v>37356.600000000006</v>
      </c>
      <c r="F33" s="113">
        <v>800</v>
      </c>
      <c r="G33" s="113">
        <v>36556.600000000006</v>
      </c>
      <c r="H33" s="121">
        <v>2500</v>
      </c>
      <c r="I33" s="113">
        <v>2493.6799999999998</v>
      </c>
      <c r="J33" s="113">
        <v>6.3200000000001637</v>
      </c>
      <c r="K33" s="117">
        <v>163976.53</v>
      </c>
      <c r="L33" s="103">
        <v>6522.28</v>
      </c>
      <c r="M33" s="113">
        <v>157454.25</v>
      </c>
      <c r="N33" s="127">
        <v>1016.63</v>
      </c>
      <c r="O33" s="128">
        <v>4.38</v>
      </c>
      <c r="P33" s="113">
        <v>1012.25</v>
      </c>
      <c r="Q33" s="127">
        <v>2000</v>
      </c>
      <c r="R33" s="128">
        <v>1808.12</v>
      </c>
      <c r="S33" s="113">
        <v>191.88000000000011</v>
      </c>
      <c r="T33" s="127">
        <v>100342.49</v>
      </c>
      <c r="U33" s="128">
        <v>20100.93</v>
      </c>
      <c r="V33" s="113">
        <v>80241.56</v>
      </c>
    </row>
    <row r="34" spans="1:22">
      <c r="A34" s="107"/>
      <c r="B34" s="123"/>
      <c r="C34" s="123"/>
      <c r="D34" s="123"/>
      <c r="E34" s="121"/>
      <c r="F34" s="129"/>
      <c r="G34" s="113"/>
      <c r="H34" s="121"/>
      <c r="I34" s="113"/>
      <c r="J34" s="113"/>
      <c r="K34" s="104"/>
      <c r="L34" s="103"/>
      <c r="M34" s="113"/>
      <c r="N34" s="127"/>
      <c r="O34" s="128"/>
      <c r="P34" s="113"/>
      <c r="Q34" s="127"/>
      <c r="R34" s="128"/>
      <c r="S34" s="113"/>
      <c r="T34" s="127"/>
      <c r="U34" s="128"/>
      <c r="V34" s="113"/>
    </row>
    <row r="35" spans="1:22" ht="21">
      <c r="A35" s="107" t="s">
        <v>225</v>
      </c>
      <c r="B35" s="123">
        <v>350450.12</v>
      </c>
      <c r="C35" s="123">
        <v>173619.31</v>
      </c>
      <c r="D35" s="123">
        <v>176830.81</v>
      </c>
      <c r="E35" s="121">
        <v>5000</v>
      </c>
      <c r="F35" s="129">
        <v>0</v>
      </c>
      <c r="G35" s="113">
        <v>5000</v>
      </c>
      <c r="H35" s="121">
        <v>63390.84</v>
      </c>
      <c r="I35" s="113">
        <v>2000</v>
      </c>
      <c r="J35" s="113">
        <v>61390.84</v>
      </c>
      <c r="K35" s="104"/>
      <c r="L35" s="103"/>
      <c r="M35" s="113"/>
      <c r="N35" s="127">
        <v>160000</v>
      </c>
      <c r="O35" s="128">
        <v>152000</v>
      </c>
      <c r="P35" s="113">
        <v>8000</v>
      </c>
      <c r="Q35" s="127">
        <v>72059.28</v>
      </c>
      <c r="R35" s="128">
        <v>15816.68</v>
      </c>
      <c r="S35" s="113">
        <v>56242.6</v>
      </c>
      <c r="T35" s="127">
        <v>50000</v>
      </c>
      <c r="U35" s="128">
        <v>3802.63</v>
      </c>
      <c r="V35" s="113">
        <v>46197.37</v>
      </c>
    </row>
    <row r="36" spans="1:22" ht="11.25" thickBot="1">
      <c r="A36" s="107"/>
      <c r="B36" s="123"/>
      <c r="C36" s="123"/>
      <c r="D36" s="123"/>
      <c r="E36" s="121"/>
      <c r="F36" s="113"/>
      <c r="G36" s="113"/>
      <c r="H36" s="121"/>
      <c r="I36" s="113"/>
      <c r="J36" s="113"/>
      <c r="K36" s="104"/>
      <c r="L36" s="103"/>
      <c r="M36" s="113"/>
      <c r="N36" s="127"/>
      <c r="O36" s="128"/>
      <c r="P36" s="128"/>
      <c r="Q36" s="127"/>
      <c r="R36" s="128"/>
      <c r="S36" s="128"/>
      <c r="T36" s="127"/>
      <c r="U36" s="128"/>
      <c r="V36" s="128"/>
    </row>
    <row r="37" spans="1:22" ht="12" thickTop="1" thickBot="1">
      <c r="A37" s="107" t="s">
        <v>226</v>
      </c>
      <c r="B37" s="124">
        <v>6155623.1699999999</v>
      </c>
      <c r="C37" s="124">
        <v>1927174.59</v>
      </c>
      <c r="D37" s="124">
        <v>4228448.58</v>
      </c>
      <c r="E37" s="118">
        <v>459619.89</v>
      </c>
      <c r="F37" s="114">
        <v>133921.59</v>
      </c>
      <c r="G37" s="114">
        <v>325698.30000000005</v>
      </c>
      <c r="H37" s="118">
        <v>666111.00999999989</v>
      </c>
      <c r="I37" s="114">
        <v>297552.26999999996</v>
      </c>
      <c r="J37" s="114">
        <v>368558.73999999993</v>
      </c>
      <c r="K37" s="118">
        <v>1134887.3499999999</v>
      </c>
      <c r="L37" s="114">
        <v>184177.21999999997</v>
      </c>
      <c r="M37" s="114">
        <v>950710.12999999989</v>
      </c>
      <c r="N37" s="118">
        <v>1024936.5100000001</v>
      </c>
      <c r="O37" s="114">
        <v>445577.06000000006</v>
      </c>
      <c r="P37" s="114">
        <v>579359.45000000007</v>
      </c>
      <c r="Q37" s="118">
        <v>836650.68</v>
      </c>
      <c r="R37" s="114">
        <v>407014.73</v>
      </c>
      <c r="S37" s="114">
        <v>429635.95000000007</v>
      </c>
      <c r="T37" s="118">
        <v>2033417.73</v>
      </c>
      <c r="U37" s="114">
        <v>458931.72000000003</v>
      </c>
      <c r="V37" s="114">
        <v>1574486.01</v>
      </c>
    </row>
    <row r="38" spans="1:22" ht="11.25" thickTop="1">
      <c r="A38" s="105"/>
      <c r="B38" s="123"/>
      <c r="C38" s="123"/>
      <c r="D38" s="123"/>
      <c r="E38" s="121"/>
      <c r="F38" s="129"/>
      <c r="G38" s="113"/>
      <c r="H38" s="121"/>
      <c r="I38" s="113"/>
      <c r="J38" s="113"/>
      <c r="K38" s="104"/>
      <c r="L38" s="103"/>
      <c r="M38" s="113"/>
      <c r="N38" s="127"/>
      <c r="O38" s="128"/>
      <c r="P38" s="128"/>
      <c r="Q38" s="127"/>
      <c r="R38" s="128"/>
      <c r="S38" s="128"/>
      <c r="T38" s="127"/>
      <c r="U38" s="128"/>
      <c r="V38" s="128"/>
    </row>
    <row r="39" spans="1:22">
      <c r="A39" s="107" t="s">
        <v>227</v>
      </c>
      <c r="B39" s="123">
        <v>2152152.2999999998</v>
      </c>
      <c r="C39" s="123">
        <v>411818.99</v>
      </c>
      <c r="D39" s="123">
        <v>1740333.31</v>
      </c>
      <c r="E39" s="121">
        <v>165003.54</v>
      </c>
      <c r="F39" s="113">
        <v>30166.62</v>
      </c>
      <c r="G39" s="113">
        <v>134836.92000000001</v>
      </c>
      <c r="H39" s="121">
        <v>194187.62</v>
      </c>
      <c r="I39" s="113">
        <v>37546.239999999998</v>
      </c>
      <c r="J39" s="113">
        <v>156641.38</v>
      </c>
      <c r="K39" s="117">
        <v>378315.02</v>
      </c>
      <c r="L39" s="103">
        <v>61470.67</v>
      </c>
      <c r="M39" s="113">
        <v>316844.35000000003</v>
      </c>
      <c r="N39" s="127">
        <v>363758.31</v>
      </c>
      <c r="O39" s="128">
        <v>34658.15</v>
      </c>
      <c r="P39" s="113">
        <v>329100.15999999997</v>
      </c>
      <c r="Q39" s="127">
        <v>311652.53999999998</v>
      </c>
      <c r="R39" s="128">
        <v>96765.21</v>
      </c>
      <c r="S39" s="113">
        <v>214887.32999999996</v>
      </c>
      <c r="T39" s="127">
        <v>739235.27</v>
      </c>
      <c r="U39" s="128">
        <v>151212.1</v>
      </c>
      <c r="V39" s="113">
        <v>588023.17000000004</v>
      </c>
    </row>
    <row r="40" spans="1:22" ht="11.25" thickBot="1">
      <c r="A40" s="107"/>
      <c r="B40" s="123"/>
      <c r="C40" s="123"/>
      <c r="D40" s="123"/>
      <c r="E40" s="121"/>
      <c r="F40" s="113"/>
      <c r="G40" s="113"/>
      <c r="H40" s="121"/>
      <c r="I40" s="113"/>
      <c r="J40" s="113"/>
      <c r="K40" s="104"/>
      <c r="L40" s="103"/>
      <c r="M40" s="103"/>
      <c r="N40" s="127"/>
      <c r="O40" s="128"/>
      <c r="P40" s="128"/>
      <c r="Q40" s="127"/>
      <c r="R40" s="128"/>
      <c r="S40" s="128"/>
      <c r="T40" s="127"/>
      <c r="U40" s="128"/>
      <c r="V40" s="128"/>
    </row>
    <row r="41" spans="1:22" ht="12" thickTop="1" thickBot="1">
      <c r="A41" s="107" t="s">
        <v>228</v>
      </c>
      <c r="B41" s="125">
        <v>8307775.4699999997</v>
      </c>
      <c r="C41" s="125">
        <v>2338993.58</v>
      </c>
      <c r="D41" s="125">
        <v>5968781.8899999997</v>
      </c>
      <c r="E41" s="119">
        <v>624623.43000000005</v>
      </c>
      <c r="F41" s="115">
        <v>164088.21</v>
      </c>
      <c r="G41" s="115">
        <v>460535.22000000009</v>
      </c>
      <c r="H41" s="119">
        <v>860298.62999999989</v>
      </c>
      <c r="I41" s="115">
        <v>335098.50999999995</v>
      </c>
      <c r="J41" s="115">
        <v>525200.11999999988</v>
      </c>
      <c r="K41" s="119">
        <v>1513202.3699999999</v>
      </c>
      <c r="L41" s="115">
        <v>245647.88999999996</v>
      </c>
      <c r="M41" s="115">
        <v>1267554.48</v>
      </c>
      <c r="N41" s="119">
        <v>1388694.82</v>
      </c>
      <c r="O41" s="115">
        <v>480235.21000000008</v>
      </c>
      <c r="P41" s="115">
        <v>908459.61</v>
      </c>
      <c r="Q41" s="119">
        <v>1148303.22</v>
      </c>
      <c r="R41" s="115">
        <v>503779.94</v>
      </c>
      <c r="S41" s="115">
        <v>644523.28</v>
      </c>
      <c r="T41" s="119">
        <v>2772653</v>
      </c>
      <c r="U41" s="115">
        <v>610143.82000000007</v>
      </c>
      <c r="V41" s="115">
        <v>2162509.1799999997</v>
      </c>
    </row>
    <row r="42" spans="1:22" ht="11.25" thickTop="1">
      <c r="A42" s="105"/>
      <c r="B42" s="123"/>
      <c r="C42" s="105"/>
      <c r="D42" s="105"/>
      <c r="E42" s="105"/>
      <c r="F42" s="105"/>
      <c r="G42" s="105"/>
      <c r="H42" s="122"/>
      <c r="I42" s="110"/>
      <c r="J42" s="112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</row>
  </sheetData>
  <mergeCells count="7">
    <mergeCell ref="Q2:S2"/>
    <mergeCell ref="T2:V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SEFA 2-28-2016</vt:lpstr>
      <vt:lpstr>February 2016 Under recovery</vt:lpstr>
      <vt:lpstr>Balance sheet 2-28-2016</vt:lpstr>
      <vt:lpstr>Total Op Rev 9 years</vt:lpstr>
      <vt:lpstr>Indirect Rates Last 6 years</vt:lpstr>
      <vt:lpstr>Revenue vs. xp 2-28-2016</vt:lpstr>
      <vt:lpstr>Budget for 6 major programs</vt:lpstr>
      <vt:lpstr>'Total Op Rev 9 years'!Print_Area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Lisa Griggs</cp:lastModifiedBy>
  <cp:lastPrinted>2016-04-20T05:24:49Z</cp:lastPrinted>
  <dcterms:created xsi:type="dcterms:W3CDTF">2016-04-04T20:17:22Z</dcterms:created>
  <dcterms:modified xsi:type="dcterms:W3CDTF">2016-04-20T15:41:53Z</dcterms:modified>
</cp:coreProperties>
</file>