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176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65" i="1" l="1"/>
  <c r="K20" i="1"/>
  <c r="H20" i="1"/>
  <c r="K22" i="1"/>
  <c r="K8" i="1"/>
  <c r="H8" i="1"/>
  <c r="K9" i="1"/>
  <c r="H9" i="1"/>
  <c r="K58" i="1"/>
  <c r="H58" i="1"/>
  <c r="K24" i="1"/>
  <c r="H24" i="1"/>
  <c r="H13" i="1"/>
  <c r="K6" i="1"/>
  <c r="K13" i="1"/>
  <c r="H6" i="1"/>
  <c r="E65" i="1"/>
  <c r="K62" i="1"/>
  <c r="J62" i="1"/>
  <c r="I62" i="1"/>
  <c r="G62" i="1"/>
  <c r="K61" i="1"/>
  <c r="J61" i="1"/>
  <c r="I61" i="1"/>
  <c r="G61" i="1"/>
  <c r="J60" i="1"/>
  <c r="J58" i="1"/>
  <c r="I58" i="1"/>
  <c r="G58" i="1"/>
  <c r="K57" i="1"/>
  <c r="J57" i="1"/>
  <c r="I57" i="1"/>
  <c r="G57" i="1"/>
  <c r="K56" i="1"/>
  <c r="J56" i="1"/>
  <c r="I56" i="1"/>
  <c r="G56" i="1"/>
  <c r="J55" i="1"/>
  <c r="I55" i="1"/>
  <c r="G55" i="1"/>
  <c r="J54" i="1"/>
  <c r="I54" i="1"/>
  <c r="G54" i="1"/>
  <c r="K53" i="1"/>
  <c r="J53" i="1"/>
  <c r="I53" i="1"/>
  <c r="G53" i="1"/>
  <c r="K52" i="1"/>
  <c r="J52" i="1"/>
  <c r="I52" i="1"/>
  <c r="G52" i="1"/>
  <c r="K51" i="1"/>
  <c r="J51" i="1"/>
  <c r="I51" i="1"/>
  <c r="G51" i="1"/>
  <c r="K50" i="1"/>
  <c r="J50" i="1"/>
  <c r="I50" i="1"/>
  <c r="G50" i="1"/>
  <c r="K49" i="1"/>
  <c r="J49" i="1"/>
  <c r="I49" i="1"/>
  <c r="G49" i="1"/>
  <c r="J48" i="1"/>
  <c r="I48" i="1"/>
  <c r="G48" i="1"/>
  <c r="K47" i="1"/>
  <c r="J47" i="1"/>
  <c r="I47" i="1"/>
  <c r="G47" i="1"/>
  <c r="J46" i="1"/>
  <c r="I46" i="1"/>
  <c r="G46" i="1"/>
  <c r="F46" i="1"/>
  <c r="J45" i="1"/>
  <c r="I45" i="1"/>
  <c r="G45" i="1"/>
  <c r="K44" i="1"/>
  <c r="J44" i="1"/>
  <c r="I44" i="1"/>
  <c r="G44" i="1"/>
  <c r="F44" i="1"/>
  <c r="K43" i="1"/>
  <c r="J43" i="1"/>
  <c r="I43" i="1"/>
  <c r="G43" i="1"/>
  <c r="K42" i="1"/>
  <c r="J42" i="1"/>
  <c r="I42" i="1"/>
  <c r="G42" i="1"/>
  <c r="K41" i="1"/>
  <c r="J41" i="1"/>
  <c r="G41" i="1"/>
  <c r="K39" i="1"/>
  <c r="J39" i="1"/>
  <c r="I39" i="1"/>
  <c r="G39" i="1"/>
  <c r="J38" i="1"/>
  <c r="K37" i="1"/>
  <c r="J37" i="1"/>
  <c r="I37" i="1"/>
  <c r="G37" i="1"/>
  <c r="I36" i="1"/>
  <c r="G36" i="1"/>
  <c r="K35" i="1"/>
  <c r="J35" i="1"/>
  <c r="I35" i="1"/>
  <c r="G35" i="1"/>
  <c r="I34" i="1"/>
  <c r="G34" i="1"/>
  <c r="J34" i="1" s="1"/>
  <c r="K33" i="1"/>
  <c r="J33" i="1"/>
  <c r="I33" i="1"/>
  <c r="G33" i="1"/>
  <c r="F33" i="1"/>
  <c r="J31" i="1"/>
  <c r="I31" i="1"/>
  <c r="G31" i="1"/>
  <c r="F30" i="1"/>
  <c r="F29" i="1"/>
  <c r="K27" i="1"/>
  <c r="J27" i="1"/>
  <c r="I27" i="1"/>
  <c r="G27" i="1"/>
  <c r="K26" i="1"/>
  <c r="J26" i="1"/>
  <c r="I26" i="1"/>
  <c r="G26" i="1"/>
  <c r="K25" i="1"/>
  <c r="J25" i="1"/>
  <c r="I25" i="1"/>
  <c r="G25" i="1"/>
  <c r="J24" i="1"/>
  <c r="I24" i="1"/>
  <c r="G24" i="1"/>
  <c r="F24" i="1"/>
  <c r="K23" i="1"/>
  <c r="J23" i="1"/>
  <c r="I23" i="1"/>
  <c r="G23" i="1"/>
  <c r="J22" i="1"/>
  <c r="I22" i="1"/>
  <c r="G22" i="1"/>
  <c r="K21" i="1"/>
  <c r="J21" i="1"/>
  <c r="I21" i="1"/>
  <c r="G21" i="1"/>
  <c r="J20" i="1"/>
  <c r="I20" i="1"/>
  <c r="G20" i="1"/>
  <c r="K19" i="1"/>
  <c r="J19" i="1"/>
  <c r="I19" i="1"/>
  <c r="G19" i="1"/>
  <c r="K18" i="1"/>
  <c r="J18" i="1"/>
  <c r="I18" i="1"/>
  <c r="G18" i="1"/>
  <c r="K17" i="1"/>
  <c r="J17" i="1"/>
  <c r="I17" i="1"/>
  <c r="G17" i="1"/>
  <c r="F17" i="1"/>
  <c r="K16" i="1"/>
  <c r="J16" i="1"/>
  <c r="I16" i="1"/>
  <c r="G16" i="1"/>
  <c r="K15" i="1"/>
  <c r="J15" i="1"/>
  <c r="I15" i="1"/>
  <c r="G15" i="1"/>
  <c r="K14" i="1"/>
  <c r="J14" i="1"/>
  <c r="I14" i="1"/>
  <c r="G14" i="1"/>
  <c r="J13" i="1"/>
  <c r="I13" i="1"/>
  <c r="G13" i="1"/>
  <c r="K12" i="1"/>
  <c r="J12" i="1"/>
  <c r="I12" i="1"/>
  <c r="G12" i="1"/>
  <c r="F12" i="1"/>
  <c r="K11" i="1"/>
  <c r="J11" i="1"/>
  <c r="I11" i="1"/>
  <c r="G11" i="1"/>
  <c r="F11" i="1"/>
  <c r="K10" i="1"/>
  <c r="J10" i="1"/>
  <c r="I10" i="1"/>
  <c r="G10" i="1"/>
  <c r="J9" i="1"/>
  <c r="I9" i="1"/>
  <c r="G9" i="1"/>
  <c r="J8" i="1"/>
  <c r="I8" i="1"/>
  <c r="G8" i="1"/>
  <c r="I7" i="1"/>
  <c r="G7" i="1"/>
  <c r="F7" i="1"/>
  <c r="F65" i="1" s="1"/>
  <c r="K65" i="1"/>
  <c r="J6" i="1"/>
  <c r="J65" i="1" s="1"/>
  <c r="I6" i="1"/>
  <c r="I65" i="1" s="1"/>
  <c r="G6" i="1"/>
  <c r="G65" i="1" s="1"/>
</calcChain>
</file>

<file path=xl/comments1.xml><?xml version="1.0" encoding="utf-8"?>
<comments xmlns="http://schemas.openxmlformats.org/spreadsheetml/2006/main">
  <authors>
    <author>Eugene Mostofi</author>
    <author>emostofi</author>
  </authors>
  <commentList>
    <comment ref="A8" authorId="0">
      <text>
        <r>
          <rPr>
            <b/>
            <sz val="9"/>
            <color indexed="81"/>
            <rFont val="Tahoma"/>
            <family val="2"/>
          </rPr>
          <t>Eugene Mostofi:</t>
        </r>
        <r>
          <rPr>
            <sz val="9"/>
            <color indexed="81"/>
            <rFont val="Tahoma"/>
            <family val="2"/>
          </rPr>
          <t xml:space="preserve">
Emailed Katie and Jim Fry to cofirm CFDA number
</t>
        </r>
      </text>
    </comment>
    <comment ref="J30" authorId="1">
      <text>
        <r>
          <rPr>
            <b/>
            <sz val="8"/>
            <color indexed="81"/>
            <rFont val="Tahoma"/>
            <family val="2"/>
          </rPr>
          <t>emostofi:</t>
        </r>
        <r>
          <rPr>
            <sz val="8"/>
            <color indexed="81"/>
            <rFont val="Tahoma"/>
            <family val="2"/>
          </rPr>
          <t xml:space="preserve">
balance to be investigated overage to be transferred to EPI Grant per Victoria
</t>
        </r>
      </text>
    </comment>
    <comment ref="A33" authorId="0">
      <text>
        <r>
          <rPr>
            <b/>
            <sz val="9"/>
            <color indexed="81"/>
            <rFont val="Tahoma"/>
            <family val="2"/>
          </rPr>
          <t>Eugene Mostofi:</t>
        </r>
        <r>
          <rPr>
            <sz val="9"/>
            <color indexed="81"/>
            <rFont val="Tahoma"/>
            <family val="2"/>
          </rPr>
          <t xml:space="preserve">
no cfda # found
</t>
        </r>
      </text>
    </comment>
  </commentList>
</comments>
</file>

<file path=xl/sharedStrings.xml><?xml version="1.0" encoding="utf-8"?>
<sst xmlns="http://schemas.openxmlformats.org/spreadsheetml/2006/main" count="174" uniqueCount="124">
  <si>
    <t>NORTHWEST PORTLAND AREA INDIAN HEALTH BOARD</t>
  </si>
  <si>
    <t>As of 9/30/2013</t>
  </si>
  <si>
    <t>PY</t>
  </si>
  <si>
    <t>Cash</t>
  </si>
  <si>
    <t>Current</t>
  </si>
  <si>
    <t>Award</t>
  </si>
  <si>
    <t>Grant#</t>
  </si>
  <si>
    <t>Agency</t>
  </si>
  <si>
    <t>CFDA</t>
  </si>
  <si>
    <t>Title</t>
  </si>
  <si>
    <t>Receivable</t>
  </si>
  <si>
    <t>Awards</t>
  </si>
  <si>
    <t>Expended</t>
  </si>
  <si>
    <t>Received</t>
  </si>
  <si>
    <t>Balance</t>
  </si>
  <si>
    <t>U.S. DHHS</t>
  </si>
  <si>
    <t>1200 acct</t>
  </si>
  <si>
    <t>HHS-IHS 10-01-08-9/30/09</t>
  </si>
  <si>
    <t>93-228</t>
  </si>
  <si>
    <t>Health Management Development Program</t>
  </si>
  <si>
    <t xml:space="preserve">HHS-IHS </t>
  </si>
  <si>
    <t>93-231</t>
  </si>
  <si>
    <t>National Tribal Diabetes Project</t>
  </si>
  <si>
    <t>HHS-NIH</t>
  </si>
  <si>
    <t>93-718</t>
  </si>
  <si>
    <t>Meaningful Use</t>
  </si>
  <si>
    <t>HHS-IHS</t>
  </si>
  <si>
    <t>Epidemiology Center</t>
  </si>
  <si>
    <t>HHS-IHS 6-1-2001 to 9-30-09</t>
  </si>
  <si>
    <t>93-237</t>
  </si>
  <si>
    <t>Special Diabetes Program for Indians</t>
  </si>
  <si>
    <t>112-03</t>
  </si>
  <si>
    <t>NARCH 3</t>
  </si>
  <si>
    <t>112-04</t>
  </si>
  <si>
    <t>NARCH 4</t>
  </si>
  <si>
    <t>112-05</t>
  </si>
  <si>
    <t>NARCH 5</t>
  </si>
  <si>
    <t>112-06</t>
  </si>
  <si>
    <t>93-232</t>
  </si>
  <si>
    <t>NARCH 6</t>
  </si>
  <si>
    <t>112-07</t>
  </si>
  <si>
    <t>93-933</t>
  </si>
  <si>
    <t>NARCH 7</t>
  </si>
  <si>
    <t>HHS-CDC</t>
  </si>
  <si>
    <t>93-283</t>
  </si>
  <si>
    <t>Nat'l Cancer Prevention and Control</t>
  </si>
  <si>
    <t>Tribal EPI Consortium</t>
  </si>
  <si>
    <t>ASTHO-CDC Consortium</t>
  </si>
  <si>
    <t>HHS-I H S</t>
  </si>
  <si>
    <t>93-284</t>
  </si>
  <si>
    <t>Inury Prevention program</t>
  </si>
  <si>
    <t>AHRQ</t>
  </si>
  <si>
    <t>93-715</t>
  </si>
  <si>
    <t>IDEA</t>
  </si>
  <si>
    <t>93-399</t>
  </si>
  <si>
    <t>NW Tribal Cancer Navigator</t>
  </si>
  <si>
    <t>93-307</t>
  </si>
  <si>
    <t>Child Safety Seat Intervention</t>
  </si>
  <si>
    <t>93-943</t>
  </si>
  <si>
    <t>Registry Project</t>
  </si>
  <si>
    <t>SAMHSA</t>
  </si>
  <si>
    <t>93-104</t>
  </si>
  <si>
    <t>93-507</t>
  </si>
  <si>
    <t>Public Health Infrastructure</t>
  </si>
  <si>
    <t>CMS TTAG AI/AN</t>
  </si>
  <si>
    <t>HHS-OMH</t>
  </si>
  <si>
    <t>93-137</t>
  </si>
  <si>
    <t>IDEA- (OMH)</t>
  </si>
  <si>
    <t>State &amp; Pass Through Funds</t>
  </si>
  <si>
    <t>WA</t>
  </si>
  <si>
    <t>WA Tobacco Prevention and Control</t>
  </si>
  <si>
    <t>OR</t>
  </si>
  <si>
    <t>93-069</t>
  </si>
  <si>
    <t>Pandemic Flu</t>
  </si>
  <si>
    <t>93-243</t>
  </si>
  <si>
    <t>WA Mental Health Transformation</t>
  </si>
  <si>
    <t>Wa-CVD Prevention</t>
  </si>
  <si>
    <t>Attorney General of Washington-Restricted Medical Cy Pres Grant</t>
  </si>
  <si>
    <t>93-889;93-089</t>
  </si>
  <si>
    <t>Wash DOH- H1N1</t>
  </si>
  <si>
    <t>93-889</t>
  </si>
  <si>
    <t>Health Security Preparedness &amp; Response Program (HSPR)</t>
  </si>
  <si>
    <t>State of Oregon After Action Report</t>
  </si>
  <si>
    <t>93-070 &amp; 93-283</t>
  </si>
  <si>
    <t>TROCD</t>
  </si>
  <si>
    <t>OR DHS H1N1</t>
  </si>
  <si>
    <t>HHS-UW-NWCPHP</t>
  </si>
  <si>
    <t>93-003</t>
  </si>
  <si>
    <t>U of W  Bio-Terrorism</t>
  </si>
  <si>
    <t>HHS</t>
  </si>
  <si>
    <t>OHSU One Sky Center</t>
  </si>
  <si>
    <t>93-249</t>
  </si>
  <si>
    <t>UW Training &amp; Outreach Coordinator</t>
  </si>
  <si>
    <t>CRC Toolkit</t>
  </si>
  <si>
    <t>CDC-Washington</t>
  </si>
  <si>
    <t>Integrating CRC Screening</t>
  </si>
  <si>
    <t>Private</t>
  </si>
  <si>
    <t>93-837</t>
  </si>
  <si>
    <t>Kaiser Foundation</t>
  </si>
  <si>
    <t>AAIP Meth Conference</t>
  </si>
  <si>
    <t>AAIP TEC</t>
  </si>
  <si>
    <t>Empowering native Youth policy</t>
  </si>
  <si>
    <t>CRIHB-Access to Recovery</t>
  </si>
  <si>
    <t>Sexual Assault Task Force</t>
  </si>
  <si>
    <t>93-393</t>
  </si>
  <si>
    <t>FHCRC- Multi-State Cancer Study</t>
  </si>
  <si>
    <t>HEITECH</t>
  </si>
  <si>
    <t>93-135</t>
  </si>
  <si>
    <t>Texas it's your game</t>
  </si>
  <si>
    <t>93-092</t>
  </si>
  <si>
    <t>ACA Tribal Personal Resp. Teen Pregnancey Prevention</t>
  </si>
  <si>
    <t>JBS International</t>
  </si>
  <si>
    <t>93-910</t>
  </si>
  <si>
    <t>OHSU HEY</t>
  </si>
  <si>
    <t>93-525</t>
  </si>
  <si>
    <t>Oregon Health Ins. Exchange</t>
  </si>
  <si>
    <t>Spirit of Eagles</t>
  </si>
  <si>
    <t>Tribal Org ACA Toolkit</t>
  </si>
  <si>
    <t>AIHC-ACA</t>
  </si>
  <si>
    <t>Am indian Health Commission-Wa</t>
  </si>
  <si>
    <t xml:space="preserve"> </t>
  </si>
  <si>
    <t>TOTAL</t>
  </si>
  <si>
    <t>Encumbrance</t>
  </si>
  <si>
    <t>Schedule of Expenditure of Awards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</si>
</sst>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3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 style="double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40" fontId="2" fillId="0" borderId="0" xfId="0" applyNumberFormat="1" applyFont="1"/>
    <xf numFmtId="3" fontId="2" fillId="0" borderId="0" xfId="0" applyNumberFormat="1" applyFont="1"/>
    <xf numFmtId="43" fontId="2" fillId="0" borderId="0" xfId="0" applyNumberFormat="1" applyFont="1"/>
    <xf numFmtId="43" fontId="2" fillId="0" borderId="0" xfId="0" applyNumberFormat="1" applyFont="1" applyFill="1"/>
    <xf numFmtId="14" fontId="3" fillId="2" borderId="1" xfId="0" applyNumberFormat="1" applyFont="1" applyFill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14" fontId="3" fillId="0" borderId="1" xfId="0" applyNumberFormat="1" applyFont="1" applyBorder="1" applyAlignment="1"/>
    <xf numFmtId="40" fontId="2" fillId="0" borderId="0" xfId="0" applyNumberFormat="1" applyFont="1" applyAlignment="1">
      <alignment horizontal="center"/>
    </xf>
    <xf numFmtId="3" fontId="2" fillId="0" borderId="0" xfId="0" applyNumberFormat="1" applyFont="1" applyFill="1" applyAlignment="1"/>
    <xf numFmtId="43" fontId="2" fillId="0" borderId="0" xfId="0" applyNumberFormat="1" applyFont="1" applyFill="1" applyAlignment="1"/>
    <xf numFmtId="43" fontId="2" fillId="0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40" fontId="2" fillId="0" borderId="2" xfId="0" applyNumberFormat="1" applyFont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43" fontId="2" fillId="0" borderId="2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40" fontId="2" fillId="0" borderId="0" xfId="0" applyNumberFormat="1" applyFont="1" applyBorder="1"/>
    <xf numFmtId="3" fontId="2" fillId="0" borderId="0" xfId="0" applyNumberFormat="1" applyFont="1" applyFill="1" applyBorder="1"/>
    <xf numFmtId="43" fontId="2" fillId="0" borderId="0" xfId="0" applyNumberFormat="1" applyFont="1" applyFill="1" applyBorder="1"/>
    <xf numFmtId="43" fontId="2" fillId="0" borderId="0" xfId="0" quotePrefix="1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/>
    <xf numFmtId="40" fontId="2" fillId="0" borderId="0" xfId="0" applyNumberFormat="1" applyFont="1" applyFill="1"/>
    <xf numFmtId="43" fontId="3" fillId="0" borderId="0" xfId="0" applyNumberFormat="1" applyFont="1" applyFill="1"/>
    <xf numFmtId="0" fontId="2" fillId="0" borderId="0" xfId="0" applyFont="1" applyFill="1"/>
    <xf numFmtId="3" fontId="2" fillId="0" borderId="0" xfId="0" applyNumberFormat="1" applyFont="1" applyFill="1"/>
    <xf numFmtId="43" fontId="2" fillId="0" borderId="0" xfId="1" applyFont="1" applyFill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left"/>
    </xf>
    <xf numFmtId="40" fontId="2" fillId="0" borderId="0" xfId="0" applyNumberFormat="1" applyFont="1" applyFill="1" applyBorder="1"/>
    <xf numFmtId="43" fontId="4" fillId="0" borderId="0" xfId="0" applyNumberFormat="1" applyFont="1" applyFill="1" applyBorder="1"/>
    <xf numFmtId="43" fontId="2" fillId="0" borderId="3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ugene/Grant%20History/Grant%20History%20FY%202013/Grant%20History-September%20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 detail 09-30-2013"/>
      <sheetName val="All Grant Rept 09-30-2013"/>
      <sheetName val="Cash Receipts 08-31-2013"/>
      <sheetName val="13 Summary"/>
      <sheetName val="FFR-dpm"/>
      <sheetName val="100"/>
      <sheetName val="109"/>
      <sheetName val="110"/>
      <sheetName val="111"/>
      <sheetName val="112-03"/>
      <sheetName val="112-04"/>
      <sheetName val="112-05"/>
      <sheetName val="112-06"/>
      <sheetName val="112-07"/>
      <sheetName val="120"/>
      <sheetName val="122"/>
      <sheetName val="128"/>
      <sheetName val="135"/>
      <sheetName val="138"/>
      <sheetName val="142"/>
      <sheetName val="151"/>
      <sheetName val="152"/>
      <sheetName val="153"/>
      <sheetName val="162"/>
      <sheetName val="209"/>
      <sheetName val="211"/>
      <sheetName val="212"/>
      <sheetName val="216"/>
      <sheetName val="250"/>
      <sheetName val="306"/>
      <sheetName val="308"/>
      <sheetName val="330"/>
      <sheetName val="331"/>
      <sheetName val="909"/>
      <sheetName val="915"/>
      <sheetName val="917"/>
      <sheetName val="918"/>
      <sheetName val="919"/>
      <sheetName val="921"/>
      <sheetName val="923"/>
      <sheetName val="926"/>
      <sheetName val="927"/>
      <sheetName val="928"/>
      <sheetName val="930"/>
      <sheetName val="931"/>
      <sheetName val="932"/>
      <sheetName val="933"/>
      <sheetName val="638 detail"/>
      <sheetName val="103"/>
      <sheetName val="400"/>
      <sheetName val="125"/>
      <sheetName val="131"/>
      <sheetName val="141"/>
      <sheetName val="148"/>
      <sheetName val="202"/>
      <sheetName val="206"/>
      <sheetName val="207"/>
      <sheetName val="210"/>
      <sheetName val="907-03"/>
      <sheetName val="910"/>
      <sheetName val="912"/>
      <sheetName val="913"/>
      <sheetName val="916"/>
      <sheetName val="920"/>
      <sheetName val="922"/>
      <sheetName val="924"/>
      <sheetName val="925"/>
      <sheetName val="208"/>
    </sheetNames>
    <sheetDataSet>
      <sheetData sheetId="0"/>
      <sheetData sheetId="1"/>
      <sheetData sheetId="2"/>
      <sheetData sheetId="3"/>
      <sheetData sheetId="4"/>
      <sheetData sheetId="5">
        <row r="24">
          <cell r="I24">
            <v>3173444.11</v>
          </cell>
          <cell r="J24">
            <v>-2858215.0000000005</v>
          </cell>
          <cell r="K24">
            <v>-3018544.85</v>
          </cell>
          <cell r="L24">
            <v>2994905.7399999998</v>
          </cell>
        </row>
      </sheetData>
      <sheetData sheetId="6">
        <row r="9">
          <cell r="I9">
            <v>243322.07</v>
          </cell>
          <cell r="J9">
            <v>-135572.75999999998</v>
          </cell>
          <cell r="K9">
            <v>63760.420000000013</v>
          </cell>
        </row>
      </sheetData>
      <sheetData sheetId="7">
        <row r="25">
          <cell r="I25">
            <v>527186.56999999995</v>
          </cell>
          <cell r="J25">
            <v>-365576.13</v>
          </cell>
          <cell r="K25">
            <v>168965.5199999999</v>
          </cell>
          <cell r="L25">
            <v>262591.17000000016</v>
          </cell>
        </row>
      </sheetData>
      <sheetData sheetId="8">
        <row r="20">
          <cell r="I20">
            <v>254354.5</v>
          </cell>
          <cell r="J20">
            <v>-200478.47</v>
          </cell>
          <cell r="K20">
            <v>107252.25999999998</v>
          </cell>
          <cell r="L20">
            <v>64105.76999999996</v>
          </cell>
        </row>
      </sheetData>
      <sheetData sheetId="9">
        <row r="19">
          <cell r="K19">
            <v>-9.3223206931725144E-11</v>
          </cell>
        </row>
        <row r="21">
          <cell r="L21">
            <v>-3260.3500000005588</v>
          </cell>
        </row>
      </sheetData>
      <sheetData sheetId="10">
        <row r="11">
          <cell r="F11">
            <v>7000</v>
          </cell>
        </row>
        <row r="12">
          <cell r="K12">
            <v>7000</v>
          </cell>
        </row>
        <row r="13">
          <cell r="L13">
            <v>0</v>
          </cell>
        </row>
      </sheetData>
      <sheetData sheetId="11">
        <row r="11">
          <cell r="I11">
            <v>651464.91999999993</v>
          </cell>
          <cell r="J11">
            <v>-588781.47</v>
          </cell>
          <cell r="K11">
            <v>0</v>
          </cell>
          <cell r="L11">
            <v>696236.76</v>
          </cell>
        </row>
      </sheetData>
      <sheetData sheetId="12">
        <row r="10">
          <cell r="I10">
            <v>551159.69000000006</v>
          </cell>
          <cell r="J10">
            <v>-488254.26</v>
          </cell>
          <cell r="K10">
            <v>126693.16000000003</v>
          </cell>
          <cell r="L10">
            <v>236342.30999999994</v>
          </cell>
        </row>
      </sheetData>
      <sheetData sheetId="13">
        <row r="6">
          <cell r="I6">
            <v>0</v>
          </cell>
          <cell r="K6">
            <v>0</v>
          </cell>
          <cell r="L6">
            <v>655821</v>
          </cell>
        </row>
      </sheetData>
      <sheetData sheetId="14"/>
      <sheetData sheetId="15">
        <row r="25">
          <cell r="J25">
            <v>-159331.44</v>
          </cell>
        </row>
        <row r="26">
          <cell r="J26">
            <v>-24871.32</v>
          </cell>
          <cell r="K26">
            <v>105750.14000000001</v>
          </cell>
          <cell r="L26">
            <v>245506.41999999998</v>
          </cell>
        </row>
        <row r="42">
          <cell r="I42">
            <v>297003.39</v>
          </cell>
        </row>
      </sheetData>
      <sheetData sheetId="16">
        <row r="9">
          <cell r="I9">
            <v>52613.13</v>
          </cell>
          <cell r="K9">
            <v>-42824.6</v>
          </cell>
          <cell r="L9">
            <v>48938.599999999984</v>
          </cell>
        </row>
      </sheetData>
      <sheetData sheetId="17">
        <row r="11">
          <cell r="J11">
            <v>-54754.250000000007</v>
          </cell>
        </row>
        <row r="12">
          <cell r="J12">
            <v>-62887.64</v>
          </cell>
          <cell r="K12">
            <v>-55605.25</v>
          </cell>
          <cell r="L12">
            <v>61370.15</v>
          </cell>
        </row>
        <row r="20">
          <cell r="I20">
            <v>60084.72</v>
          </cell>
        </row>
      </sheetData>
      <sheetData sheetId="18">
        <row r="9">
          <cell r="I9">
            <v>429947.17000000004</v>
          </cell>
          <cell r="J9">
            <v>-218151.8</v>
          </cell>
          <cell r="K9">
            <v>182852.42000000004</v>
          </cell>
          <cell r="L9">
            <v>41276.920000000042</v>
          </cell>
        </row>
      </sheetData>
      <sheetData sheetId="19">
        <row r="16">
          <cell r="J16">
            <v>-194641.15</v>
          </cell>
        </row>
        <row r="17">
          <cell r="J17">
            <v>-263671.87</v>
          </cell>
        </row>
        <row r="20">
          <cell r="K20">
            <v>38453.790000000037</v>
          </cell>
          <cell r="L20">
            <v>276516.70999999996</v>
          </cell>
        </row>
        <row r="29">
          <cell r="I29">
            <v>441766.35</v>
          </cell>
        </row>
      </sheetData>
      <sheetData sheetId="20">
        <row r="11">
          <cell r="J11">
            <v>1821704.0899999999</v>
          </cell>
          <cell r="K11">
            <v>-1873502</v>
          </cell>
          <cell r="L11">
            <v>173727.66999999946</v>
          </cell>
          <cell r="M11">
            <v>327044.4300000004</v>
          </cell>
        </row>
      </sheetData>
      <sheetData sheetId="21">
        <row r="9">
          <cell r="J9">
            <v>348990.37</v>
          </cell>
          <cell r="K9">
            <v>-297366.07</v>
          </cell>
          <cell r="L9">
            <v>134004.59999999998</v>
          </cell>
          <cell r="M9">
            <v>25575.630000000005</v>
          </cell>
        </row>
      </sheetData>
      <sheetData sheetId="22">
        <row r="7">
          <cell r="J7">
            <v>390.71</v>
          </cell>
          <cell r="L7">
            <v>390.71</v>
          </cell>
          <cell r="M7">
            <v>19609.29</v>
          </cell>
        </row>
      </sheetData>
      <sheetData sheetId="23">
        <row r="8">
          <cell r="I8">
            <v>81021.05</v>
          </cell>
          <cell r="K8">
            <v>84265.36</v>
          </cell>
          <cell r="L8">
            <v>295734.64</v>
          </cell>
        </row>
      </sheetData>
      <sheetData sheetId="24">
        <row r="12">
          <cell r="F12">
            <v>47188.97</v>
          </cell>
          <cell r="I12">
            <v>43656</v>
          </cell>
          <cell r="J12">
            <v>-47188.97</v>
          </cell>
          <cell r="L12">
            <v>-5271.5299999999988</v>
          </cell>
        </row>
        <row r="15">
          <cell r="K15">
            <v>5271.5299999999988</v>
          </cell>
        </row>
      </sheetData>
      <sheetData sheetId="25">
        <row r="7">
          <cell r="I7">
            <v>7527.2400000000007</v>
          </cell>
          <cell r="K7">
            <v>7527.2400000000007</v>
          </cell>
          <cell r="L7">
            <v>2472.7599999999993</v>
          </cell>
        </row>
      </sheetData>
      <sheetData sheetId="26">
        <row r="8">
          <cell r="J8">
            <v>0</v>
          </cell>
        </row>
      </sheetData>
      <sheetData sheetId="27">
        <row r="10">
          <cell r="I10">
            <v>4657.1399999999994</v>
          </cell>
          <cell r="J10">
            <v>-13871.06</v>
          </cell>
          <cell r="K10">
            <v>-8802.66</v>
          </cell>
          <cell r="L10">
            <v>26433.19000000001</v>
          </cell>
        </row>
      </sheetData>
      <sheetData sheetId="28">
        <row r="8">
          <cell r="K8">
            <v>1135.2700000000041</v>
          </cell>
        </row>
      </sheetData>
      <sheetData sheetId="29">
        <row r="18">
          <cell r="I18">
            <v>40000</v>
          </cell>
          <cell r="J18">
            <v>-13681.61</v>
          </cell>
          <cell r="K18">
            <v>27363.08</v>
          </cell>
          <cell r="L18">
            <v>3104.3099999999977</v>
          </cell>
        </row>
      </sheetData>
      <sheetData sheetId="30">
        <row r="27">
          <cell r="K27">
            <v>20442.540000000023</v>
          </cell>
          <cell r="L27">
            <v>-5068.09</v>
          </cell>
        </row>
      </sheetData>
      <sheetData sheetId="31">
        <row r="9">
          <cell r="I9">
            <v>9680.369999999999</v>
          </cell>
          <cell r="J9">
            <v>0</v>
          </cell>
        </row>
        <row r="10">
          <cell r="K10">
            <v>-3202.8000000000175</v>
          </cell>
          <cell r="L10">
            <v>1321.3400000000111</v>
          </cell>
        </row>
      </sheetData>
      <sheetData sheetId="32">
        <row r="7">
          <cell r="I7">
            <v>31972.510000000002</v>
          </cell>
          <cell r="K7">
            <v>31972.510000000002</v>
          </cell>
          <cell r="L7">
            <v>-1966.510000000002</v>
          </cell>
        </row>
      </sheetData>
      <sheetData sheetId="33">
        <row r="45">
          <cell r="I45">
            <v>0</v>
          </cell>
          <cell r="J45">
            <v>-10234.790000000001</v>
          </cell>
          <cell r="K45">
            <v>107.78999999999905</v>
          </cell>
          <cell r="L45">
            <v>-23682.910000000036</v>
          </cell>
        </row>
      </sheetData>
      <sheetData sheetId="34">
        <row r="10">
          <cell r="I10">
            <v>37292.199999999997</v>
          </cell>
          <cell r="J10">
            <v>-60000</v>
          </cell>
          <cell r="K10">
            <v>-3128.9100000000035</v>
          </cell>
          <cell r="L10">
            <v>3128.9099999999962</v>
          </cell>
        </row>
      </sheetData>
      <sheetData sheetId="35">
        <row r="8">
          <cell r="I8">
            <v>18059.05</v>
          </cell>
          <cell r="J8">
            <v>-12000</v>
          </cell>
          <cell r="K8">
            <v>9231.489999999998</v>
          </cell>
          <cell r="L8">
            <v>-2178.869999999999</v>
          </cell>
        </row>
      </sheetData>
      <sheetData sheetId="36">
        <row r="14">
          <cell r="I14">
            <v>20255.23</v>
          </cell>
          <cell r="J14">
            <v>-31483.17</v>
          </cell>
          <cell r="K14">
            <v>-10288.549999999999</v>
          </cell>
          <cell r="L14">
            <v>453.67000000000189</v>
          </cell>
        </row>
      </sheetData>
      <sheetData sheetId="37">
        <row r="11">
          <cell r="I11">
            <v>580.80999999999995</v>
          </cell>
          <cell r="K11">
            <v>4124.25</v>
          </cell>
          <cell r="L11">
            <v>-4124.2500000000018</v>
          </cell>
        </row>
      </sheetData>
      <sheetData sheetId="38">
        <row r="10">
          <cell r="I10">
            <v>95596.99</v>
          </cell>
          <cell r="J10">
            <v>-109952.81999999999</v>
          </cell>
          <cell r="K10">
            <v>40029.420000000013</v>
          </cell>
          <cell r="L10">
            <v>5197.3399999999965</v>
          </cell>
        </row>
      </sheetData>
      <sheetData sheetId="39">
        <row r="10">
          <cell r="I10">
            <v>73871.12</v>
          </cell>
          <cell r="J10">
            <v>-131450.28</v>
          </cell>
          <cell r="K10">
            <v>62182.31</v>
          </cell>
          <cell r="L10">
            <v>36353.99000000002</v>
          </cell>
        </row>
      </sheetData>
      <sheetData sheetId="40">
        <row r="15">
          <cell r="I15">
            <v>126.35</v>
          </cell>
          <cell r="J15">
            <v>-13118.990000000002</v>
          </cell>
          <cell r="K15">
            <v>890.17999999999847</v>
          </cell>
        </row>
      </sheetData>
      <sheetData sheetId="41">
        <row r="10">
          <cell r="I10">
            <v>10376.75</v>
          </cell>
          <cell r="J10">
            <v>-78724.790000000008</v>
          </cell>
          <cell r="K10">
            <v>-52313.37000000001</v>
          </cell>
          <cell r="L10">
            <v>73588.58</v>
          </cell>
        </row>
      </sheetData>
      <sheetData sheetId="42">
        <row r="9">
          <cell r="I9">
            <v>13635.05</v>
          </cell>
          <cell r="J9">
            <v>-7823.18</v>
          </cell>
          <cell r="K9">
            <v>5811.869999999999</v>
          </cell>
          <cell r="L9">
            <v>-13635.05</v>
          </cell>
        </row>
      </sheetData>
      <sheetData sheetId="43">
        <row r="11">
          <cell r="I11">
            <v>125304.65000000001</v>
          </cell>
          <cell r="J11">
            <v>-100157</v>
          </cell>
          <cell r="K11">
            <v>-19904.62999999999</v>
          </cell>
          <cell r="L11">
            <v>60100.629999999976</v>
          </cell>
        </row>
      </sheetData>
      <sheetData sheetId="44">
        <row r="9">
          <cell r="K9">
            <v>-528.29999999999927</v>
          </cell>
        </row>
      </sheetData>
      <sheetData sheetId="45">
        <row r="11">
          <cell r="I11">
            <v>507.26</v>
          </cell>
          <cell r="K11">
            <v>-5037.5599999999995</v>
          </cell>
          <cell r="L11">
            <v>5037.5599999999995</v>
          </cell>
        </row>
      </sheetData>
      <sheetData sheetId="46">
        <row r="11">
          <cell r="I11">
            <v>13477.07</v>
          </cell>
          <cell r="J11">
            <v>-10185.98</v>
          </cell>
          <cell r="K11">
            <v>8544.0099999999984</v>
          </cell>
        </row>
      </sheetData>
      <sheetData sheetId="47"/>
      <sheetData sheetId="48">
        <row r="13">
          <cell r="F13">
            <v>0</v>
          </cell>
          <cell r="J13">
            <v>-64328</v>
          </cell>
        </row>
        <row r="23">
          <cell r="I23">
            <v>0</v>
          </cell>
        </row>
      </sheetData>
      <sheetData sheetId="49"/>
      <sheetData sheetId="50">
        <row r="27">
          <cell r="K27">
            <v>-2206.4399999999869</v>
          </cell>
        </row>
      </sheetData>
      <sheetData sheetId="51"/>
      <sheetData sheetId="52">
        <row r="16">
          <cell r="K16">
            <v>-8698.32</v>
          </cell>
        </row>
      </sheetData>
      <sheetData sheetId="53">
        <row r="21">
          <cell r="K21">
            <v>2333.8500000000022</v>
          </cell>
        </row>
        <row r="23">
          <cell r="L23">
            <v>900.97999999998137</v>
          </cell>
        </row>
      </sheetData>
      <sheetData sheetId="54"/>
      <sheetData sheetId="55"/>
      <sheetData sheetId="56">
        <row r="13">
          <cell r="I13">
            <v>0</v>
          </cell>
          <cell r="K13">
            <v>-5220.4399999999996</v>
          </cell>
        </row>
      </sheetData>
      <sheetData sheetId="57"/>
      <sheetData sheetId="58"/>
      <sheetData sheetId="59"/>
      <sheetData sheetId="60">
        <row r="41">
          <cell r="I41">
            <v>0</v>
          </cell>
          <cell r="K41">
            <v>-9147.2700000000041</v>
          </cell>
        </row>
      </sheetData>
      <sheetData sheetId="61">
        <row r="9">
          <cell r="I9">
            <v>0</v>
          </cell>
          <cell r="J9">
            <v>0</v>
          </cell>
          <cell r="K9">
            <v>-1010.59</v>
          </cell>
        </row>
      </sheetData>
      <sheetData sheetId="62">
        <row r="11">
          <cell r="J11">
            <v>0</v>
          </cell>
          <cell r="K11">
            <v>3917.9799999999941</v>
          </cell>
        </row>
      </sheetData>
      <sheetData sheetId="63"/>
      <sheetData sheetId="64"/>
      <sheetData sheetId="65"/>
      <sheetData sheetId="66">
        <row r="10">
          <cell r="K10">
            <v>-5810.74</v>
          </cell>
        </row>
      </sheetData>
      <sheetData sheetId="6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6"/>
  <sheetViews>
    <sheetView tabSelected="1" workbookViewId="0">
      <selection activeCell="A2" sqref="A2:D2"/>
    </sheetView>
  </sheetViews>
  <sheetFormatPr defaultRowHeight="15" x14ac:dyDescent="0.25"/>
  <cols>
    <col min="4" max="4" width="57.42578125" bestFit="1" customWidth="1"/>
    <col min="5" max="5" width="13.5703125" bestFit="1" customWidth="1"/>
    <col min="6" max="6" width="14.140625" bestFit="1" customWidth="1"/>
    <col min="7" max="7" width="12.85546875" bestFit="1" customWidth="1"/>
    <col min="8" max="8" width="12.85546875" customWidth="1"/>
    <col min="9" max="10" width="13.5703125" bestFit="1" customWidth="1"/>
    <col min="11" max="11" width="12.85546875" bestFit="1" customWidth="1"/>
  </cols>
  <sheetData>
    <row r="1" spans="1:11" x14ac:dyDescent="0.25">
      <c r="A1" s="36" t="s">
        <v>0</v>
      </c>
      <c r="B1" s="36"/>
      <c r="C1" s="36"/>
      <c r="D1" s="36"/>
      <c r="E1" s="1"/>
      <c r="F1" s="2" t="s">
        <v>1</v>
      </c>
      <c r="G1" s="3"/>
      <c r="H1" s="3"/>
      <c r="I1" s="3"/>
      <c r="J1" s="4"/>
      <c r="K1" s="4"/>
    </row>
    <row r="2" spans="1:11" x14ac:dyDescent="0.25">
      <c r="A2" s="37" t="s">
        <v>123</v>
      </c>
      <c r="B2" s="37"/>
      <c r="C2" s="37"/>
      <c r="D2" s="37"/>
      <c r="E2" s="1"/>
      <c r="F2" s="2"/>
      <c r="G2" s="3"/>
      <c r="H2" s="3"/>
      <c r="I2" s="3"/>
      <c r="J2" s="4"/>
      <c r="K2" s="4"/>
    </row>
    <row r="3" spans="1:11" x14ac:dyDescent="0.25">
      <c r="A3" s="5">
        <v>41547</v>
      </c>
      <c r="B3" s="6"/>
      <c r="C3" s="7"/>
      <c r="D3" s="7"/>
      <c r="E3" s="8" t="s">
        <v>2</v>
      </c>
      <c r="F3" s="9"/>
      <c r="G3" s="10"/>
      <c r="H3" s="10"/>
      <c r="I3" s="11" t="s">
        <v>3</v>
      </c>
      <c r="J3" s="11" t="s">
        <v>4</v>
      </c>
      <c r="K3" s="11" t="s">
        <v>5</v>
      </c>
    </row>
    <row r="4" spans="1:11" x14ac:dyDescent="0.25">
      <c r="A4" s="12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5" t="s">
        <v>11</v>
      </c>
      <c r="G4" s="16" t="s">
        <v>12</v>
      </c>
      <c r="H4" s="16" t="s">
        <v>122</v>
      </c>
      <c r="I4" s="16" t="s">
        <v>13</v>
      </c>
      <c r="J4" s="16" t="s">
        <v>10</v>
      </c>
      <c r="K4" s="16" t="s">
        <v>14</v>
      </c>
    </row>
    <row r="5" spans="1:11" x14ac:dyDescent="0.25">
      <c r="A5" s="17"/>
      <c r="B5" s="18"/>
      <c r="C5" s="18"/>
      <c r="D5" s="19" t="s">
        <v>15</v>
      </c>
      <c r="E5" s="20"/>
      <c r="F5" s="21"/>
      <c r="G5" s="22"/>
      <c r="H5" s="22"/>
      <c r="I5" s="22"/>
      <c r="J5" s="23" t="s">
        <v>16</v>
      </c>
      <c r="K5" s="22"/>
    </row>
    <row r="6" spans="1:11" x14ac:dyDescent="0.25">
      <c r="A6" s="24">
        <v>100</v>
      </c>
      <c r="B6" s="25" t="s">
        <v>17</v>
      </c>
      <c r="C6" s="25" t="s">
        <v>18</v>
      </c>
      <c r="D6" s="25" t="s">
        <v>19</v>
      </c>
      <c r="E6" s="26">
        <v>-3333773.9599999995</v>
      </c>
      <c r="F6" s="29">
        <v>6168349.8499999996</v>
      </c>
      <c r="G6" s="4">
        <f>'[1]100'!I24</f>
        <v>3173444.11</v>
      </c>
      <c r="H6" s="4">
        <f>11507.69+21959.64+43373.99+3338.75+22780+24191.84+2613.5+9120+23500+8977+7750+14475.04+12681.25+1000+4780</f>
        <v>212048.7</v>
      </c>
      <c r="I6" s="4">
        <f>'[1]100'!J24</f>
        <v>-2858215.0000000005</v>
      </c>
      <c r="J6" s="4">
        <f>'[1]100'!K24</f>
        <v>-3018544.85</v>
      </c>
      <c r="K6" s="4">
        <f>'[1]100'!L24-212048.7-79387.74</f>
        <v>2703469.2999999993</v>
      </c>
    </row>
    <row r="7" spans="1:11" x14ac:dyDescent="0.25">
      <c r="A7" s="24">
        <v>103</v>
      </c>
      <c r="B7" s="28" t="s">
        <v>20</v>
      </c>
      <c r="C7" s="28" t="s">
        <v>21</v>
      </c>
      <c r="D7" s="28" t="s">
        <v>22</v>
      </c>
      <c r="E7" s="26">
        <v>64350.880000000019</v>
      </c>
      <c r="F7" s="29">
        <f>'[1]103'!F13</f>
        <v>0</v>
      </c>
      <c r="G7" s="4">
        <f>'[1]103'!I23</f>
        <v>0</v>
      </c>
      <c r="H7" s="4"/>
      <c r="I7" s="4">
        <f>'[1]103'!J13</f>
        <v>-64328</v>
      </c>
      <c r="J7" s="4">
        <v>0</v>
      </c>
      <c r="K7" s="4">
        <v>0</v>
      </c>
    </row>
    <row r="8" spans="1:11" x14ac:dyDescent="0.25">
      <c r="A8" s="24">
        <v>109</v>
      </c>
      <c r="B8" s="28" t="s">
        <v>23</v>
      </c>
      <c r="C8" s="28" t="s">
        <v>24</v>
      </c>
      <c r="D8" s="28" t="s">
        <v>25</v>
      </c>
      <c r="E8" s="26">
        <v>-43988.890000000014</v>
      </c>
      <c r="F8" s="29">
        <v>249352.07</v>
      </c>
      <c r="G8" s="4">
        <f>'[1]109'!I9</f>
        <v>243322.07</v>
      </c>
      <c r="H8" s="4">
        <f>6030</f>
        <v>6030</v>
      </c>
      <c r="I8" s="4">
        <f>'[1]109'!J9</f>
        <v>-135572.75999999998</v>
      </c>
      <c r="J8" s="4">
        <f>'[1]109'!K9</f>
        <v>63760.420000000013</v>
      </c>
      <c r="K8" s="4">
        <f>F8-G8-H8</f>
        <v>0</v>
      </c>
    </row>
    <row r="9" spans="1:11" x14ac:dyDescent="0.25">
      <c r="A9" s="24">
        <v>110</v>
      </c>
      <c r="B9" s="28" t="s">
        <v>26</v>
      </c>
      <c r="C9" s="28" t="s">
        <v>21</v>
      </c>
      <c r="D9" s="28" t="s">
        <v>27</v>
      </c>
      <c r="E9" s="26">
        <v>7355.0800000000745</v>
      </c>
      <c r="F9" s="29">
        <v>789777.74</v>
      </c>
      <c r="G9" s="4">
        <f>'[1]110'!I25</f>
        <v>527186.56999999995</v>
      </c>
      <c r="H9" s="4">
        <f>98100.35</f>
        <v>98100.35</v>
      </c>
      <c r="I9" s="4">
        <f>'[1]110'!J25</f>
        <v>-365576.13</v>
      </c>
      <c r="J9" s="4">
        <f>'[1]110'!K25</f>
        <v>168965.5199999999</v>
      </c>
      <c r="K9" s="4">
        <f>'[1]110'!L25-H9</f>
        <v>164490.82000000015</v>
      </c>
    </row>
    <row r="10" spans="1:11" x14ac:dyDescent="0.25">
      <c r="A10" s="24">
        <v>111</v>
      </c>
      <c r="B10" s="28" t="s">
        <v>28</v>
      </c>
      <c r="C10" s="28" t="s">
        <v>29</v>
      </c>
      <c r="D10" s="28" t="s">
        <v>30</v>
      </c>
      <c r="E10" s="26">
        <v>53376.23000000001</v>
      </c>
      <c r="F10" s="29">
        <v>318460.27</v>
      </c>
      <c r="G10" s="4">
        <f>'[1]111'!I20</f>
        <v>254354.5</v>
      </c>
      <c r="H10" s="4"/>
      <c r="I10" s="4">
        <f>'[1]111'!J20</f>
        <v>-200478.47</v>
      </c>
      <c r="J10" s="4">
        <f>'[1]111'!K20</f>
        <v>107252.25999999998</v>
      </c>
      <c r="K10" s="4">
        <f>'[1]111'!L20</f>
        <v>64105.76999999996</v>
      </c>
    </row>
    <row r="11" spans="1:11" x14ac:dyDescent="0.25">
      <c r="A11" s="24" t="s">
        <v>31</v>
      </c>
      <c r="B11" s="25" t="s">
        <v>26</v>
      </c>
      <c r="C11" s="25" t="s">
        <v>21</v>
      </c>
      <c r="D11" s="25" t="s">
        <v>32</v>
      </c>
      <c r="E11" s="26">
        <v>-9.3223206931725144E-11</v>
      </c>
      <c r="F11" s="29">
        <f>'[1]112-03'!F18</f>
        <v>0</v>
      </c>
      <c r="G11" s="4">
        <f>'[1]112-03'!I20</f>
        <v>0</v>
      </c>
      <c r="H11" s="4"/>
      <c r="I11" s="4">
        <f>'[1]112-03'!J20</f>
        <v>0</v>
      </c>
      <c r="J11" s="4">
        <f>'[1]112-03'!K19</f>
        <v>-9.3223206931725144E-11</v>
      </c>
      <c r="K11" s="4">
        <f>'[1]112-03'!L21</f>
        <v>-3260.3500000005588</v>
      </c>
    </row>
    <row r="12" spans="1:11" x14ac:dyDescent="0.25">
      <c r="A12" s="24" t="s">
        <v>33</v>
      </c>
      <c r="B12" s="25" t="s">
        <v>26</v>
      </c>
      <c r="C12" s="25" t="s">
        <v>21</v>
      </c>
      <c r="D12" s="25" t="s">
        <v>34</v>
      </c>
      <c r="E12" s="26">
        <v>7000</v>
      </c>
      <c r="F12" s="29">
        <f>'[1]112-04'!F11</f>
        <v>7000</v>
      </c>
      <c r="G12" s="4">
        <f>'[1]112-04'!I12</f>
        <v>0</v>
      </c>
      <c r="H12" s="4"/>
      <c r="I12" s="4">
        <f>'[1]112-04'!J12</f>
        <v>0</v>
      </c>
      <c r="J12" s="4">
        <f>'[1]112-04'!K12</f>
        <v>7000</v>
      </c>
      <c r="K12" s="4">
        <f>'[1]112-04'!L13</f>
        <v>0</v>
      </c>
    </row>
    <row r="13" spans="1:11" x14ac:dyDescent="0.25">
      <c r="A13" s="24" t="s">
        <v>35</v>
      </c>
      <c r="B13" s="25" t="s">
        <v>26</v>
      </c>
      <c r="C13" s="25" t="s">
        <v>21</v>
      </c>
      <c r="D13" s="25" t="s">
        <v>36</v>
      </c>
      <c r="E13" s="26">
        <v>-62683.44999999999</v>
      </c>
      <c r="F13" s="29">
        <v>1347701.7</v>
      </c>
      <c r="G13" s="4">
        <f>'[1]112-05'!I11</f>
        <v>651464.91999999993</v>
      </c>
      <c r="H13" s="4">
        <f>18666.68+21000+3625+9333.36+18666.68+30712.5+10054+18666.68+4000+26334+7777.8+7447.93+14256.11+18666.68+10519.5+8944.47+16000</f>
        <v>244671.38999999998</v>
      </c>
      <c r="I13" s="4">
        <f>'[1]112-05'!J11</f>
        <v>-588781.47</v>
      </c>
      <c r="J13" s="4">
        <f>'[1]112-05'!K11</f>
        <v>0</v>
      </c>
      <c r="K13" s="4">
        <f>'[1]112-05'!L11-H13</f>
        <v>451565.37</v>
      </c>
    </row>
    <row r="14" spans="1:11" x14ac:dyDescent="0.25">
      <c r="A14" s="24" t="s">
        <v>37</v>
      </c>
      <c r="B14" s="25" t="s">
        <v>26</v>
      </c>
      <c r="C14" s="25" t="s">
        <v>38</v>
      </c>
      <c r="D14" s="25" t="s">
        <v>39</v>
      </c>
      <c r="E14" s="26">
        <v>63787.730000000098</v>
      </c>
      <c r="F14" s="29">
        <v>818054.31</v>
      </c>
      <c r="G14" s="4">
        <f>'[1]112-06'!I10</f>
        <v>551159.69000000006</v>
      </c>
      <c r="H14" s="4"/>
      <c r="I14" s="4">
        <f>'[1]112-06'!J10</f>
        <v>-488254.26</v>
      </c>
      <c r="J14" s="4">
        <f>'[1]112-06'!K10</f>
        <v>126693.16000000003</v>
      </c>
      <c r="K14" s="4">
        <f>'[1]112-06'!L10</f>
        <v>236342.30999999994</v>
      </c>
    </row>
    <row r="15" spans="1:11" x14ac:dyDescent="0.25">
      <c r="A15" s="24" t="s">
        <v>40</v>
      </c>
      <c r="B15" s="25" t="s">
        <v>26</v>
      </c>
      <c r="C15" s="25" t="s">
        <v>41</v>
      </c>
      <c r="D15" s="25" t="s">
        <v>42</v>
      </c>
      <c r="E15" s="26">
        <v>0</v>
      </c>
      <c r="F15" s="29">
        <v>655821</v>
      </c>
      <c r="G15" s="4">
        <f>'[1]112-07'!I6</f>
        <v>0</v>
      </c>
      <c r="H15" s="4"/>
      <c r="I15" s="4">
        <f>'[1]112-07'!J6</f>
        <v>0</v>
      </c>
      <c r="J15" s="4">
        <f>'[1]112-07'!K6</f>
        <v>0</v>
      </c>
      <c r="K15" s="4">
        <f>'[1]112-07'!L6</f>
        <v>655821</v>
      </c>
    </row>
    <row r="16" spans="1:11" x14ac:dyDescent="0.25">
      <c r="A16" s="24">
        <v>122</v>
      </c>
      <c r="B16" s="25" t="s">
        <v>43</v>
      </c>
      <c r="C16" s="25" t="s">
        <v>44</v>
      </c>
      <c r="D16" s="25" t="s">
        <v>45</v>
      </c>
      <c r="E16" s="26">
        <v>-7050.4900000000198</v>
      </c>
      <c r="F16" s="29">
        <v>542509.81000000006</v>
      </c>
      <c r="G16" s="4">
        <f>'[1]122'!I42</f>
        <v>297003.39</v>
      </c>
      <c r="H16" s="4"/>
      <c r="I16" s="4">
        <f>'[1]122'!J26+'[1]122'!J25</f>
        <v>-184202.76</v>
      </c>
      <c r="J16" s="4">
        <f>'[1]122'!K26</f>
        <v>105750.14000000001</v>
      </c>
      <c r="K16" s="4">
        <f>'[1]122'!L26</f>
        <v>245506.41999999998</v>
      </c>
    </row>
    <row r="17" spans="1:11" x14ac:dyDescent="0.25">
      <c r="A17" s="24">
        <v>125</v>
      </c>
      <c r="B17" s="25" t="s">
        <v>43</v>
      </c>
      <c r="C17" s="25" t="s">
        <v>44</v>
      </c>
      <c r="D17" s="25" t="s">
        <v>46</v>
      </c>
      <c r="E17" s="26">
        <v>-2206.4399999999869</v>
      </c>
      <c r="F17" s="29">
        <f>'[1]125'!F26</f>
        <v>0</v>
      </c>
      <c r="G17" s="4">
        <f>'[1]125'!I31</f>
        <v>0</v>
      </c>
      <c r="H17" s="4"/>
      <c r="I17" s="4">
        <f>'[1]125'!J31</f>
        <v>0</v>
      </c>
      <c r="J17" s="4">
        <f>'[1]125'!K27</f>
        <v>-2206.4399999999869</v>
      </c>
      <c r="K17" s="4">
        <f>'[1]125'!L27</f>
        <v>0</v>
      </c>
    </row>
    <row r="18" spans="1:11" x14ac:dyDescent="0.25">
      <c r="A18" s="24">
        <v>128</v>
      </c>
      <c r="B18" s="25" t="s">
        <v>43</v>
      </c>
      <c r="C18" s="25" t="s">
        <v>44</v>
      </c>
      <c r="D18" s="25" t="s">
        <v>47</v>
      </c>
      <c r="E18" s="26">
        <v>-95437.729999999981</v>
      </c>
      <c r="F18" s="29">
        <v>101551.73</v>
      </c>
      <c r="G18" s="4">
        <f>'[1]128'!I9</f>
        <v>52613.13</v>
      </c>
      <c r="H18" s="4"/>
      <c r="I18" s="4">
        <f>'[1]128'!J9</f>
        <v>0</v>
      </c>
      <c r="J18" s="4">
        <f>'[1]128'!K9</f>
        <v>-42824.6</v>
      </c>
      <c r="K18" s="4">
        <f>'[1]128'!L9</f>
        <v>48938.599999999984</v>
      </c>
    </row>
    <row r="19" spans="1:11" x14ac:dyDescent="0.25">
      <c r="A19" s="24">
        <v>135</v>
      </c>
      <c r="B19" s="25" t="s">
        <v>48</v>
      </c>
      <c r="C19" s="25" t="s">
        <v>49</v>
      </c>
      <c r="D19" s="25" t="s">
        <v>50</v>
      </c>
      <c r="E19" s="26">
        <v>1951.9200000000128</v>
      </c>
      <c r="F19" s="29">
        <v>66771.850000000006</v>
      </c>
      <c r="G19" s="4">
        <f>'[1]135'!I20</f>
        <v>60084.72</v>
      </c>
      <c r="H19" s="4"/>
      <c r="I19" s="4">
        <f>'[1]135'!J12+'[1]135'!J11</f>
        <v>-117641.89000000001</v>
      </c>
      <c r="J19" s="4">
        <f>'[1]135'!K12</f>
        <v>-55605.25</v>
      </c>
      <c r="K19" s="4">
        <f>'[1]135'!L12</f>
        <v>61370.15</v>
      </c>
    </row>
    <row r="20" spans="1:11" x14ac:dyDescent="0.25">
      <c r="A20" s="24">
        <v>138</v>
      </c>
      <c r="B20" s="25" t="s">
        <v>51</v>
      </c>
      <c r="C20" s="25" t="s">
        <v>52</v>
      </c>
      <c r="D20" s="25" t="s">
        <v>53</v>
      </c>
      <c r="E20" s="1">
        <v>-28942.95000000007</v>
      </c>
      <c r="F20" s="29">
        <v>788109.67</v>
      </c>
      <c r="G20" s="4">
        <f>'[1]138'!I9</f>
        <v>429947.17000000004</v>
      </c>
      <c r="H20" s="4">
        <f>5423.52</f>
        <v>5423.52</v>
      </c>
      <c r="I20" s="4">
        <f>'[1]138'!J9</f>
        <v>-218151.8</v>
      </c>
      <c r="J20" s="4">
        <f>'[1]138'!K9</f>
        <v>182852.42000000004</v>
      </c>
      <c r="K20" s="4">
        <f>'[1]138'!L9-H20</f>
        <v>35853.400000000038</v>
      </c>
    </row>
    <row r="21" spans="1:11" x14ac:dyDescent="0.25">
      <c r="A21" s="24">
        <v>141</v>
      </c>
      <c r="B21" s="25" t="s">
        <v>23</v>
      </c>
      <c r="C21" s="25" t="s">
        <v>54</v>
      </c>
      <c r="D21" s="25" t="s">
        <v>55</v>
      </c>
      <c r="E21" s="26">
        <v>-8698.320000000007</v>
      </c>
      <c r="F21" s="29">
        <v>0</v>
      </c>
      <c r="G21" s="4">
        <f>'[1]141'!I16</f>
        <v>0</v>
      </c>
      <c r="H21" s="4"/>
      <c r="I21" s="4">
        <f>'[1]141'!J16</f>
        <v>0</v>
      </c>
      <c r="J21" s="4">
        <f>'[1]141'!K16</f>
        <v>-8698.32</v>
      </c>
      <c r="K21" s="4">
        <f>'[1]141'!L16</f>
        <v>0</v>
      </c>
    </row>
    <row r="22" spans="1:11" x14ac:dyDescent="0.25">
      <c r="A22" s="24">
        <v>142</v>
      </c>
      <c r="B22" s="25" t="s">
        <v>23</v>
      </c>
      <c r="C22" s="25" t="s">
        <v>56</v>
      </c>
      <c r="D22" s="25" t="s">
        <v>57</v>
      </c>
      <c r="E22" s="26">
        <v>55000.460000000021</v>
      </c>
      <c r="F22" s="29">
        <v>640001.42000000004</v>
      </c>
      <c r="G22" s="4">
        <f>'[1]142'!I29</f>
        <v>441766.35</v>
      </c>
      <c r="H22" s="4">
        <v>5000</v>
      </c>
      <c r="I22" s="4">
        <f>'[1]142'!J16+'[1]142'!J17</f>
        <v>-458313.02</v>
      </c>
      <c r="J22" s="4">
        <f>'[1]142'!K20</f>
        <v>38453.790000000037</v>
      </c>
      <c r="K22" s="4">
        <f>'[1]142'!L20-H22</f>
        <v>271516.70999999996</v>
      </c>
    </row>
    <row r="23" spans="1:11" x14ac:dyDescent="0.25">
      <c r="A23" s="24">
        <v>148</v>
      </c>
      <c r="B23" s="28" t="s">
        <v>23</v>
      </c>
      <c r="C23" s="25" t="s">
        <v>58</v>
      </c>
      <c r="D23" s="25" t="s">
        <v>59</v>
      </c>
      <c r="E23" s="26">
        <v>2333.8500000000022</v>
      </c>
      <c r="F23" s="29">
        <v>0</v>
      </c>
      <c r="G23" s="30">
        <f>'[1]148'!I22</f>
        <v>0</v>
      </c>
      <c r="H23" s="30"/>
      <c r="I23" s="30">
        <f>'[1]148'!J22</f>
        <v>0</v>
      </c>
      <c r="J23" s="4">
        <f>'[1]148'!K21</f>
        <v>2333.8500000000022</v>
      </c>
      <c r="K23" s="4">
        <f>'[1]148'!L23</f>
        <v>900.97999999998137</v>
      </c>
    </row>
    <row r="24" spans="1:11" x14ac:dyDescent="0.25">
      <c r="A24" s="24">
        <v>151</v>
      </c>
      <c r="B24" s="25" t="s">
        <v>60</v>
      </c>
      <c r="C24" s="25" t="s">
        <v>61</v>
      </c>
      <c r="D24" s="25" t="s">
        <v>60</v>
      </c>
      <c r="E24" s="26">
        <v>225525.57999999961</v>
      </c>
      <c r="F24" s="29">
        <f>148748.52+2000000</f>
        <v>2148748.52</v>
      </c>
      <c r="G24" s="4">
        <f>'[1]151'!J11</f>
        <v>1821704.0899999999</v>
      </c>
      <c r="H24" s="4">
        <f>256835.57+7777.85+25166.3</f>
        <v>289779.71999999997</v>
      </c>
      <c r="I24" s="4">
        <f>'[1]151'!K11</f>
        <v>-1873502</v>
      </c>
      <c r="J24" s="4">
        <f>'[1]151'!L11</f>
        <v>173727.66999999946</v>
      </c>
      <c r="K24" s="4">
        <f>'[1]151'!M11-H24</f>
        <v>37264.710000000428</v>
      </c>
    </row>
    <row r="25" spans="1:11" x14ac:dyDescent="0.25">
      <c r="A25" s="24">
        <v>152</v>
      </c>
      <c r="B25" s="25" t="s">
        <v>43</v>
      </c>
      <c r="C25" s="25" t="s">
        <v>62</v>
      </c>
      <c r="D25" s="25" t="s">
        <v>63</v>
      </c>
      <c r="E25" s="26">
        <v>82380.299999999988</v>
      </c>
      <c r="F25" s="29">
        <v>374566</v>
      </c>
      <c r="G25" s="4">
        <f>'[1]152'!J9</f>
        <v>348990.37</v>
      </c>
      <c r="H25" s="4"/>
      <c r="I25" s="4">
        <f>'[1]152'!K9</f>
        <v>-297366.07</v>
      </c>
      <c r="J25" s="4">
        <f>'[1]152'!L9</f>
        <v>134004.59999999998</v>
      </c>
      <c r="K25" s="4">
        <f>'[1]152'!M9</f>
        <v>25575.630000000005</v>
      </c>
    </row>
    <row r="26" spans="1:11" x14ac:dyDescent="0.25">
      <c r="A26" s="24">
        <v>153</v>
      </c>
      <c r="B26" s="25"/>
      <c r="C26" s="25"/>
      <c r="D26" s="25" t="s">
        <v>64</v>
      </c>
      <c r="E26" s="26"/>
      <c r="F26" s="29">
        <v>20000</v>
      </c>
      <c r="G26" s="4">
        <f>'[1]153'!J7</f>
        <v>390.71</v>
      </c>
      <c r="H26" s="4"/>
      <c r="I26" s="4">
        <f>'[1]153'!K7</f>
        <v>0</v>
      </c>
      <c r="J26" s="4">
        <f>'[1]153'!L7</f>
        <v>390.71</v>
      </c>
      <c r="K26" s="4">
        <f>'[1]153'!M7</f>
        <v>19609.29</v>
      </c>
    </row>
    <row r="27" spans="1:11" x14ac:dyDescent="0.25">
      <c r="A27" s="24">
        <v>162</v>
      </c>
      <c r="B27" s="25" t="s">
        <v>65</v>
      </c>
      <c r="C27" s="25" t="s">
        <v>66</v>
      </c>
      <c r="D27" s="25" t="s">
        <v>67</v>
      </c>
      <c r="E27" s="26">
        <v>3244.3099999999995</v>
      </c>
      <c r="F27" s="29">
        <v>376755.69</v>
      </c>
      <c r="G27" s="4">
        <f>'[1]162'!I8</f>
        <v>81021.05</v>
      </c>
      <c r="H27" s="4"/>
      <c r="I27" s="4">
        <f>'[1]162'!J8</f>
        <v>0</v>
      </c>
      <c r="J27" s="4">
        <f>'[1]162'!K8</f>
        <v>84265.36</v>
      </c>
      <c r="K27" s="4">
        <f>'[1]162'!L8</f>
        <v>295734.64</v>
      </c>
    </row>
    <row r="28" spans="1:11" x14ac:dyDescent="0.25">
      <c r="A28" s="24"/>
      <c r="B28" s="25"/>
      <c r="C28" s="25"/>
      <c r="D28" s="31" t="s">
        <v>68</v>
      </c>
      <c r="E28" s="26"/>
      <c r="F28" s="29"/>
      <c r="G28" s="4"/>
      <c r="H28" s="4"/>
      <c r="I28" s="4"/>
      <c r="J28" s="4"/>
      <c r="K28" s="4"/>
    </row>
    <row r="29" spans="1:11" x14ac:dyDescent="0.25">
      <c r="A29" s="24">
        <v>202</v>
      </c>
      <c r="B29" s="25" t="s">
        <v>69</v>
      </c>
      <c r="C29" s="25"/>
      <c r="D29" s="25" t="s">
        <v>70</v>
      </c>
      <c r="E29" s="26">
        <v>0</v>
      </c>
      <c r="F29" s="29">
        <f>'[1]202'!F32</f>
        <v>0</v>
      </c>
      <c r="G29" s="4">
        <v>0</v>
      </c>
      <c r="H29" s="4"/>
      <c r="I29" s="4">
        <v>0</v>
      </c>
      <c r="J29" s="4">
        <v>0</v>
      </c>
      <c r="K29" s="4">
        <v>0</v>
      </c>
    </row>
    <row r="30" spans="1:11" x14ac:dyDescent="0.25">
      <c r="A30" s="24">
        <v>206</v>
      </c>
      <c r="B30" s="25" t="s">
        <v>71</v>
      </c>
      <c r="C30" s="25" t="s">
        <v>72</v>
      </c>
      <c r="D30" s="25" t="s">
        <v>73</v>
      </c>
      <c r="E30" s="26">
        <v>0</v>
      </c>
      <c r="F30" s="29">
        <f>'[1]206'!F13</f>
        <v>0</v>
      </c>
      <c r="G30" s="4"/>
      <c r="H30" s="4"/>
      <c r="I30" s="4"/>
      <c r="J30" s="4">
        <v>0</v>
      </c>
      <c r="K30" s="4">
        <v>0</v>
      </c>
    </row>
    <row r="31" spans="1:11" x14ac:dyDescent="0.25">
      <c r="A31" s="24">
        <v>207</v>
      </c>
      <c r="B31" s="25" t="s">
        <v>69</v>
      </c>
      <c r="C31" s="25" t="s">
        <v>74</v>
      </c>
      <c r="D31" s="25" t="s">
        <v>75</v>
      </c>
      <c r="E31" s="26">
        <v>-5220.4399999999996</v>
      </c>
      <c r="F31" s="29">
        <v>0</v>
      </c>
      <c r="G31" s="4">
        <f>'[1]207'!I13</f>
        <v>0</v>
      </c>
      <c r="H31" s="4"/>
      <c r="I31" s="4">
        <f>'[1]207'!J13</f>
        <v>0</v>
      </c>
      <c r="J31" s="4">
        <f>'[1]207'!K13</f>
        <v>-5220.4399999999996</v>
      </c>
      <c r="K31" s="4">
        <v>0</v>
      </c>
    </row>
    <row r="32" spans="1:11" x14ac:dyDescent="0.25">
      <c r="A32" s="24">
        <v>208</v>
      </c>
      <c r="B32" s="25"/>
      <c r="C32" s="25"/>
      <c r="D32" s="25" t="s">
        <v>76</v>
      </c>
      <c r="E32" s="26"/>
      <c r="F32" s="29"/>
      <c r="G32" s="4"/>
      <c r="H32" s="4"/>
      <c r="I32" s="4"/>
      <c r="J32" s="4"/>
      <c r="K32" s="4"/>
    </row>
    <row r="33" spans="1:11" x14ac:dyDescent="0.25">
      <c r="A33" s="24">
        <v>209</v>
      </c>
      <c r="B33" s="25" t="s">
        <v>69</v>
      </c>
      <c r="C33" s="25"/>
      <c r="D33" s="25" t="s">
        <v>77</v>
      </c>
      <c r="E33" s="26">
        <v>8804.5</v>
      </c>
      <c r="F33" s="29">
        <f>'[1]209'!F12</f>
        <v>47188.97</v>
      </c>
      <c r="G33" s="4">
        <f>'[1]209'!I12</f>
        <v>43656</v>
      </c>
      <c r="H33" s="4"/>
      <c r="I33" s="4">
        <f>'[1]209'!J12</f>
        <v>-47188.97</v>
      </c>
      <c r="J33" s="4">
        <f>'[1]209'!K15</f>
        <v>5271.5299999999988</v>
      </c>
      <c r="K33" s="4">
        <f>'[1]209'!L12</f>
        <v>-5271.5299999999988</v>
      </c>
    </row>
    <row r="34" spans="1:11" x14ac:dyDescent="0.25">
      <c r="A34" s="24">
        <v>210</v>
      </c>
      <c r="B34" s="25" t="s">
        <v>69</v>
      </c>
      <c r="C34" s="25" t="s">
        <v>78</v>
      </c>
      <c r="D34" s="25" t="s">
        <v>79</v>
      </c>
      <c r="E34" s="26">
        <v>-999.23</v>
      </c>
      <c r="F34" s="29">
        <v>0</v>
      </c>
      <c r="G34" s="4">
        <f>'[1]210'!I8</f>
        <v>0</v>
      </c>
      <c r="H34" s="4"/>
      <c r="I34" s="4">
        <f>'[1]210'!J8</f>
        <v>0</v>
      </c>
      <c r="J34" s="4">
        <f>E34+G34+I34</f>
        <v>-999.23</v>
      </c>
      <c r="K34" s="4">
        <v>0</v>
      </c>
    </row>
    <row r="35" spans="1:11" x14ac:dyDescent="0.25">
      <c r="A35" s="24">
        <v>211</v>
      </c>
      <c r="B35" s="25" t="s">
        <v>71</v>
      </c>
      <c r="C35" s="25" t="s">
        <v>80</v>
      </c>
      <c r="D35" s="25" t="s">
        <v>81</v>
      </c>
      <c r="E35" s="26"/>
      <c r="F35" s="29">
        <v>10000</v>
      </c>
      <c r="G35" s="4">
        <f>'[1]211'!I7</f>
        <v>7527.2400000000007</v>
      </c>
      <c r="H35" s="4"/>
      <c r="I35" s="4">
        <f>'[1]211'!J7</f>
        <v>0</v>
      </c>
      <c r="J35" s="4">
        <f>'[1]211'!K7</f>
        <v>7527.2400000000007</v>
      </c>
      <c r="K35" s="4">
        <f>'[1]211'!L7</f>
        <v>2472.7599999999993</v>
      </c>
    </row>
    <row r="36" spans="1:11" x14ac:dyDescent="0.25">
      <c r="A36" s="24">
        <v>212</v>
      </c>
      <c r="B36" s="25"/>
      <c r="C36" s="25" t="s">
        <v>72</v>
      </c>
      <c r="D36" s="25" t="s">
        <v>82</v>
      </c>
      <c r="E36" s="26">
        <v>-10000</v>
      </c>
      <c r="F36" s="29">
        <v>0</v>
      </c>
      <c r="G36" s="4">
        <f>'[1]212'!I8</f>
        <v>0</v>
      </c>
      <c r="H36" s="4"/>
      <c r="I36" s="4">
        <f>'[1]212'!J8</f>
        <v>0</v>
      </c>
      <c r="J36" s="4"/>
      <c r="K36" s="4"/>
    </row>
    <row r="37" spans="1:11" x14ac:dyDescent="0.25">
      <c r="A37" s="24">
        <v>216</v>
      </c>
      <c r="B37" s="25" t="s">
        <v>71</v>
      </c>
      <c r="C37" s="25" t="s">
        <v>83</v>
      </c>
      <c r="D37" s="25" t="s">
        <v>84</v>
      </c>
      <c r="E37" s="1">
        <v>411.2599999999984</v>
      </c>
      <c r="F37" s="29">
        <v>31090.33</v>
      </c>
      <c r="G37" s="4">
        <f>'[1]216'!I10</f>
        <v>4657.1399999999994</v>
      </c>
      <c r="H37" s="4"/>
      <c r="I37" s="4">
        <f>'[1]216'!J10</f>
        <v>-13871.06</v>
      </c>
      <c r="J37" s="4">
        <f>'[1]216'!K10</f>
        <v>-8802.66</v>
      </c>
      <c r="K37" s="4">
        <f>'[1]216'!L10</f>
        <v>26433.19000000001</v>
      </c>
    </row>
    <row r="38" spans="1:11" x14ac:dyDescent="0.25">
      <c r="A38" s="24">
        <v>250</v>
      </c>
      <c r="B38" s="25" t="s">
        <v>71</v>
      </c>
      <c r="C38" s="25" t="s">
        <v>72</v>
      </c>
      <c r="D38" s="25" t="s">
        <v>85</v>
      </c>
      <c r="E38" s="1">
        <v>1135.2700000000041</v>
      </c>
      <c r="F38" s="29">
        <v>0</v>
      </c>
      <c r="G38" s="4"/>
      <c r="H38" s="4"/>
      <c r="I38" s="4"/>
      <c r="J38" s="4">
        <f>'[1]250'!K8</f>
        <v>1135.2700000000041</v>
      </c>
      <c r="K38" s="4">
        <v>0</v>
      </c>
    </row>
    <row r="39" spans="1:11" x14ac:dyDescent="0.25">
      <c r="A39" s="24">
        <v>306</v>
      </c>
      <c r="B39" s="25" t="s">
        <v>86</v>
      </c>
      <c r="C39" s="25" t="s">
        <v>87</v>
      </c>
      <c r="D39" s="25" t="s">
        <v>88</v>
      </c>
      <c r="E39" s="26">
        <v>1044.6899999999987</v>
      </c>
      <c r="F39" s="29">
        <v>50000</v>
      </c>
      <c r="G39" s="4">
        <f>'[1]306'!I18</f>
        <v>40000</v>
      </c>
      <c r="H39" s="4"/>
      <c r="I39" s="4">
        <f>'[1]306'!J18</f>
        <v>-13681.61</v>
      </c>
      <c r="J39" s="4">
        <f>'[1]306'!K18</f>
        <v>27363.08</v>
      </c>
      <c r="K39" s="27">
        <f>'[1]306'!L18</f>
        <v>3104.3099999999977</v>
      </c>
    </row>
    <row r="40" spans="1:11" x14ac:dyDescent="0.25">
      <c r="A40" s="24">
        <v>307</v>
      </c>
      <c r="B40" s="25" t="s">
        <v>89</v>
      </c>
      <c r="C40" s="25" t="s">
        <v>74</v>
      </c>
      <c r="D40" s="25" t="s">
        <v>90</v>
      </c>
      <c r="E40" s="26">
        <v>0</v>
      </c>
      <c r="F40" s="29">
        <v>0</v>
      </c>
      <c r="G40" s="4">
        <v>0</v>
      </c>
      <c r="H40" s="4"/>
      <c r="I40" s="4">
        <v>0</v>
      </c>
      <c r="J40" s="4">
        <v>0</v>
      </c>
      <c r="K40" s="4">
        <v>0</v>
      </c>
    </row>
    <row r="41" spans="1:11" x14ac:dyDescent="0.25">
      <c r="A41" s="24">
        <v>308</v>
      </c>
      <c r="B41" s="25" t="s">
        <v>86</v>
      </c>
      <c r="C41" s="25" t="s">
        <v>91</v>
      </c>
      <c r="D41" s="25" t="s">
        <v>92</v>
      </c>
      <c r="E41" s="26">
        <v>20442.540000000023</v>
      </c>
      <c r="F41" s="29">
        <v>0</v>
      </c>
      <c r="G41" s="4">
        <f>'[1]308'!I24</f>
        <v>0</v>
      </c>
      <c r="H41" s="4"/>
      <c r="I41" s="4"/>
      <c r="J41" s="4">
        <f>'[1]308'!K27</f>
        <v>20442.540000000023</v>
      </c>
      <c r="K41" s="4">
        <f>'[1]308'!L27</f>
        <v>-5068.09</v>
      </c>
    </row>
    <row r="42" spans="1:11" x14ac:dyDescent="0.25">
      <c r="A42" s="24">
        <v>330</v>
      </c>
      <c r="B42" s="28"/>
      <c r="C42" s="28" t="s">
        <v>91</v>
      </c>
      <c r="D42" s="32" t="s">
        <v>93</v>
      </c>
      <c r="E42" s="26">
        <v>-12883.170000000013</v>
      </c>
      <c r="F42" s="29">
        <v>0</v>
      </c>
      <c r="G42" s="4">
        <f>'[1]330'!I9</f>
        <v>9680.369999999999</v>
      </c>
      <c r="H42" s="4"/>
      <c r="I42" s="4">
        <f>'[1]330'!J9</f>
        <v>0</v>
      </c>
      <c r="J42" s="4">
        <f>'[1]330'!K10</f>
        <v>-3202.8000000000175</v>
      </c>
      <c r="K42" s="4">
        <f>'[1]330'!L10</f>
        <v>1321.3400000000111</v>
      </c>
    </row>
    <row r="43" spans="1:11" x14ac:dyDescent="0.25">
      <c r="A43" s="24">
        <v>331</v>
      </c>
      <c r="B43" s="28" t="s">
        <v>94</v>
      </c>
      <c r="C43" s="28" t="s">
        <v>44</v>
      </c>
      <c r="D43" s="32" t="s">
        <v>95</v>
      </c>
      <c r="E43" s="26">
        <v>0</v>
      </c>
      <c r="F43" s="29">
        <v>30006</v>
      </c>
      <c r="G43" s="4">
        <f>'[1]331'!I7</f>
        <v>31972.510000000002</v>
      </c>
      <c r="H43" s="4"/>
      <c r="I43" s="4">
        <f>'[1]331'!J7</f>
        <v>0</v>
      </c>
      <c r="J43" s="4">
        <f>'[1]331'!K7</f>
        <v>31972.510000000002</v>
      </c>
      <c r="K43" s="27">
        <f>'[1]331'!L7</f>
        <v>-1966.510000000002</v>
      </c>
    </row>
    <row r="44" spans="1:11" x14ac:dyDescent="0.25">
      <c r="A44" s="24">
        <v>909</v>
      </c>
      <c r="B44" s="25" t="s">
        <v>96</v>
      </c>
      <c r="C44" s="25" t="s">
        <v>97</v>
      </c>
      <c r="D44" s="25" t="s">
        <v>98</v>
      </c>
      <c r="E44" s="26">
        <v>10342.580000000016</v>
      </c>
      <c r="F44" s="29">
        <f>'[1]909'!F30</f>
        <v>0</v>
      </c>
      <c r="G44" s="4">
        <f>'[1]909'!I45</f>
        <v>0</v>
      </c>
      <c r="H44" s="4"/>
      <c r="I44" s="4">
        <f>'[1]909'!J45</f>
        <v>-10234.790000000001</v>
      </c>
      <c r="J44" s="4">
        <f>'[1]909'!K45</f>
        <v>107.78999999999905</v>
      </c>
      <c r="K44" s="4">
        <f>'[1]909'!L45</f>
        <v>-23682.910000000036</v>
      </c>
    </row>
    <row r="45" spans="1:11" x14ac:dyDescent="0.25">
      <c r="A45" s="24">
        <v>912</v>
      </c>
      <c r="B45" s="25" t="s">
        <v>96</v>
      </c>
      <c r="C45" s="25" t="s">
        <v>74</v>
      </c>
      <c r="D45" s="25" t="s">
        <v>99</v>
      </c>
      <c r="E45" s="33">
        <v>-9147.2700000000041</v>
      </c>
      <c r="F45" s="21">
        <v>0</v>
      </c>
      <c r="G45" s="22">
        <f>'[1]912'!I41</f>
        <v>0</v>
      </c>
      <c r="H45" s="22"/>
      <c r="I45" s="22">
        <f>'[1]912'!J42</f>
        <v>0</v>
      </c>
      <c r="J45" s="22">
        <f>'[1]912'!K41</f>
        <v>-9147.2700000000041</v>
      </c>
      <c r="K45" s="34">
        <v>0</v>
      </c>
    </row>
    <row r="46" spans="1:11" x14ac:dyDescent="0.25">
      <c r="A46" s="24">
        <v>913</v>
      </c>
      <c r="B46" s="25" t="s">
        <v>96</v>
      </c>
      <c r="C46" s="25"/>
      <c r="D46" s="25" t="s">
        <v>100</v>
      </c>
      <c r="E46" s="33">
        <v>-1010.59</v>
      </c>
      <c r="F46" s="21">
        <f>'[1]913'!F8</f>
        <v>0</v>
      </c>
      <c r="G46" s="22">
        <f>'[1]913'!I9</f>
        <v>0</v>
      </c>
      <c r="H46" s="22"/>
      <c r="I46" s="22">
        <f>'[1]913'!J9</f>
        <v>0</v>
      </c>
      <c r="J46" s="34">
        <f>'[1]913'!K9</f>
        <v>-1010.59</v>
      </c>
      <c r="K46" s="34">
        <v>0</v>
      </c>
    </row>
    <row r="47" spans="1:11" x14ac:dyDescent="0.25">
      <c r="A47" s="24">
        <v>915</v>
      </c>
      <c r="B47" s="25" t="s">
        <v>96</v>
      </c>
      <c r="C47" s="25"/>
      <c r="D47" s="25" t="s">
        <v>101</v>
      </c>
      <c r="E47" s="33">
        <v>19578.890000000007</v>
      </c>
      <c r="F47" s="21">
        <v>40421.11</v>
      </c>
      <c r="G47" s="22">
        <f>'[1]915'!I10</f>
        <v>37292.199999999997</v>
      </c>
      <c r="H47" s="22"/>
      <c r="I47" s="22">
        <f>'[1]915'!J10</f>
        <v>-60000</v>
      </c>
      <c r="J47" s="22">
        <f>'[1]915'!K10</f>
        <v>-3128.9100000000035</v>
      </c>
      <c r="K47" s="22">
        <f>'[1]915'!L10</f>
        <v>3128.9099999999962</v>
      </c>
    </row>
    <row r="48" spans="1:11" x14ac:dyDescent="0.25">
      <c r="A48" s="24">
        <v>916</v>
      </c>
      <c r="B48" s="25" t="s">
        <v>96</v>
      </c>
      <c r="C48" s="25"/>
      <c r="D48" s="25" t="s">
        <v>102</v>
      </c>
      <c r="E48" s="33">
        <v>3917.9799999999941</v>
      </c>
      <c r="F48" s="21">
        <v>0</v>
      </c>
      <c r="G48" s="22">
        <f>'[1]916'!I12</f>
        <v>0</v>
      </c>
      <c r="H48" s="22"/>
      <c r="I48" s="22">
        <f>'[1]916'!J11</f>
        <v>0</v>
      </c>
      <c r="J48" s="22">
        <f>'[1]916'!K11</f>
        <v>3917.9799999999941</v>
      </c>
      <c r="K48" s="22">
        <v>0</v>
      </c>
    </row>
    <row r="49" spans="1:11" x14ac:dyDescent="0.25">
      <c r="A49" s="24">
        <v>917</v>
      </c>
      <c r="B49" s="25" t="s">
        <v>96</v>
      </c>
      <c r="C49" s="25"/>
      <c r="D49" s="25" t="s">
        <v>103</v>
      </c>
      <c r="E49" s="33">
        <v>3172.4399999999987</v>
      </c>
      <c r="F49" s="21">
        <v>16000</v>
      </c>
      <c r="G49" s="22">
        <f>'[1]917'!I8</f>
        <v>18059.05</v>
      </c>
      <c r="H49" s="22"/>
      <c r="I49" s="22">
        <f>'[1]917'!J8</f>
        <v>-12000</v>
      </c>
      <c r="J49" s="22">
        <f>'[1]917'!K8</f>
        <v>9231.489999999998</v>
      </c>
      <c r="K49" s="22">
        <f>'[1]917'!L8</f>
        <v>-2178.869999999999</v>
      </c>
    </row>
    <row r="50" spans="1:11" x14ac:dyDescent="0.25">
      <c r="A50" s="24">
        <v>918</v>
      </c>
      <c r="B50" s="25" t="s">
        <v>96</v>
      </c>
      <c r="C50" s="25" t="s">
        <v>104</v>
      </c>
      <c r="D50" s="25" t="s">
        <v>105</v>
      </c>
      <c r="E50" s="33">
        <v>939.39000000000306</v>
      </c>
      <c r="F50" s="21">
        <v>20708.900000000001</v>
      </c>
      <c r="G50" s="22">
        <f>'[1]918'!I14</f>
        <v>20255.23</v>
      </c>
      <c r="H50" s="22"/>
      <c r="I50" s="22">
        <f>'[1]918'!J14</f>
        <v>-31483.17</v>
      </c>
      <c r="J50" s="22">
        <f>'[1]918'!K14</f>
        <v>-10288.549999999999</v>
      </c>
      <c r="K50" s="22">
        <f>'[1]918'!L14</f>
        <v>453.67000000000189</v>
      </c>
    </row>
    <row r="51" spans="1:11" x14ac:dyDescent="0.25">
      <c r="A51" s="24">
        <v>919</v>
      </c>
      <c r="B51" s="25" t="s">
        <v>96</v>
      </c>
      <c r="C51" s="25"/>
      <c r="D51" s="25" t="s">
        <v>106</v>
      </c>
      <c r="E51" s="33">
        <v>3543.4400000000005</v>
      </c>
      <c r="F51" s="21">
        <v>0</v>
      </c>
      <c r="G51" s="22">
        <f>'[1]919'!I11</f>
        <v>580.80999999999995</v>
      </c>
      <c r="H51" s="22"/>
      <c r="I51" s="22">
        <f>'[1]919'!J11</f>
        <v>0</v>
      </c>
      <c r="J51" s="22">
        <f>'[1]919'!K11</f>
        <v>4124.25</v>
      </c>
      <c r="K51" s="22">
        <f>'[1]919'!L11</f>
        <v>-4124.2500000000018</v>
      </c>
    </row>
    <row r="52" spans="1:11" x14ac:dyDescent="0.25">
      <c r="A52" s="24">
        <v>921</v>
      </c>
      <c r="B52" s="25" t="s">
        <v>96</v>
      </c>
      <c r="C52" s="25" t="s">
        <v>107</v>
      </c>
      <c r="D52" s="25" t="s">
        <v>108</v>
      </c>
      <c r="E52" s="33">
        <v>54385.249999999993</v>
      </c>
      <c r="F52" s="21">
        <v>100794.33</v>
      </c>
      <c r="G52" s="22">
        <f>'[1]921'!I10</f>
        <v>95596.99</v>
      </c>
      <c r="H52" s="22"/>
      <c r="I52" s="22">
        <f>'[1]921'!J10</f>
        <v>-109952.81999999999</v>
      </c>
      <c r="J52" s="22">
        <f>'[1]921'!K10</f>
        <v>40029.420000000013</v>
      </c>
      <c r="K52" s="22">
        <f>'[1]921'!L10</f>
        <v>5197.3399999999965</v>
      </c>
    </row>
    <row r="53" spans="1:11" x14ac:dyDescent="0.25">
      <c r="A53" s="24">
        <v>923</v>
      </c>
      <c r="B53" s="25" t="s">
        <v>96</v>
      </c>
      <c r="C53" s="25" t="s">
        <v>109</v>
      </c>
      <c r="D53" s="25" t="s">
        <v>110</v>
      </c>
      <c r="E53" s="33">
        <v>119761.46999999999</v>
      </c>
      <c r="F53" s="21">
        <v>110225.11</v>
      </c>
      <c r="G53" s="22">
        <f>'[1]923'!I10</f>
        <v>73871.12</v>
      </c>
      <c r="H53" s="22"/>
      <c r="I53" s="22">
        <f>'[1]923'!J10</f>
        <v>-131450.28</v>
      </c>
      <c r="J53" s="22">
        <f>'[1]923'!K10</f>
        <v>62182.31</v>
      </c>
      <c r="K53" s="22">
        <f>'[1]923'!L10</f>
        <v>36353.99000000002</v>
      </c>
    </row>
    <row r="54" spans="1:11" x14ac:dyDescent="0.25">
      <c r="A54" s="24">
        <v>925</v>
      </c>
      <c r="B54" s="25" t="s">
        <v>96</v>
      </c>
      <c r="C54" s="25"/>
      <c r="D54" s="25" t="s">
        <v>111</v>
      </c>
      <c r="E54" s="33">
        <v>-5810.74</v>
      </c>
      <c r="F54" s="21">
        <v>0</v>
      </c>
      <c r="G54" s="22">
        <f>'[1]925'!I10</f>
        <v>0</v>
      </c>
      <c r="H54" s="22"/>
      <c r="I54" s="22">
        <f>'[1]925'!J11</f>
        <v>0</v>
      </c>
      <c r="J54" s="22">
        <f>'[1]925'!K10</f>
        <v>-5810.74</v>
      </c>
      <c r="K54" s="22">
        <v>0</v>
      </c>
    </row>
    <row r="55" spans="1:11" x14ac:dyDescent="0.25">
      <c r="A55" s="24">
        <v>926</v>
      </c>
      <c r="B55" s="25" t="s">
        <v>96</v>
      </c>
      <c r="C55" s="25" t="s">
        <v>112</v>
      </c>
      <c r="D55" s="25" t="s">
        <v>113</v>
      </c>
      <c r="E55" s="33">
        <v>13882.82</v>
      </c>
      <c r="F55" s="21">
        <v>0</v>
      </c>
      <c r="G55" s="22">
        <f>'[1]926'!I15</f>
        <v>126.35</v>
      </c>
      <c r="H55" s="22"/>
      <c r="I55" s="22">
        <f>'[1]926'!J15</f>
        <v>-13118.990000000002</v>
      </c>
      <c r="J55" s="22">
        <f>'[1]926'!K15</f>
        <v>890.17999999999847</v>
      </c>
      <c r="K55" s="22">
        <v>0</v>
      </c>
    </row>
    <row r="56" spans="1:11" x14ac:dyDescent="0.25">
      <c r="A56" s="24">
        <v>927</v>
      </c>
      <c r="B56" s="25" t="s">
        <v>96</v>
      </c>
      <c r="C56" s="25" t="s">
        <v>114</v>
      </c>
      <c r="D56" s="25" t="s">
        <v>115</v>
      </c>
      <c r="E56" s="33">
        <v>16034.67</v>
      </c>
      <c r="F56" s="21">
        <v>73588.58</v>
      </c>
      <c r="G56" s="22">
        <f>'[1]927'!I10</f>
        <v>10376.75</v>
      </c>
      <c r="H56" s="22"/>
      <c r="I56" s="22">
        <f>'[1]927'!J10</f>
        <v>-78724.790000000008</v>
      </c>
      <c r="J56" s="22">
        <f>'[1]927'!K10</f>
        <v>-52313.37000000001</v>
      </c>
      <c r="K56" s="22">
        <f>'[1]927'!L10</f>
        <v>73588.58</v>
      </c>
    </row>
    <row r="57" spans="1:11" x14ac:dyDescent="0.25">
      <c r="A57" s="24">
        <v>928</v>
      </c>
      <c r="B57" s="25" t="s">
        <v>96</v>
      </c>
      <c r="C57" s="25"/>
      <c r="D57" s="25" t="s">
        <v>116</v>
      </c>
      <c r="E57" s="33"/>
      <c r="F57" s="21"/>
      <c r="G57" s="22">
        <f>'[1]928'!I9</f>
        <v>13635.05</v>
      </c>
      <c r="H57" s="22"/>
      <c r="I57" s="22">
        <f>'[1]928'!J9</f>
        <v>-7823.18</v>
      </c>
      <c r="J57" s="22">
        <f>'[1]928'!K9</f>
        <v>5811.869999999999</v>
      </c>
      <c r="K57" s="22">
        <f>'[1]928'!L9</f>
        <v>-13635.05</v>
      </c>
    </row>
    <row r="58" spans="1:11" x14ac:dyDescent="0.25">
      <c r="A58" s="24">
        <v>930</v>
      </c>
      <c r="B58" s="25" t="s">
        <v>96</v>
      </c>
      <c r="C58" s="25"/>
      <c r="D58" s="25" t="s">
        <v>117</v>
      </c>
      <c r="E58" s="33">
        <v>-45052.279999999984</v>
      </c>
      <c r="F58" s="21">
        <v>185405.28</v>
      </c>
      <c r="G58" s="22">
        <f>'[1]930'!I11</f>
        <v>125304.65000000001</v>
      </c>
      <c r="H58" s="22">
        <f>36111.05</f>
        <v>36111.050000000003</v>
      </c>
      <c r="I58" s="22">
        <f>'[1]930'!J11</f>
        <v>-100157</v>
      </c>
      <c r="J58" s="22">
        <f>'[1]930'!K11</f>
        <v>-19904.62999999999</v>
      </c>
      <c r="K58" s="22">
        <f>'[1]930'!L11-H58</f>
        <v>23989.579999999973</v>
      </c>
    </row>
    <row r="59" spans="1:11" x14ac:dyDescent="0.25">
      <c r="A59" s="24">
        <v>922</v>
      </c>
      <c r="B59" s="25"/>
      <c r="C59" s="25"/>
      <c r="D59" s="25"/>
      <c r="E59" s="33">
        <v>0.01</v>
      </c>
      <c r="F59" s="21"/>
      <c r="G59" s="22"/>
      <c r="H59" s="22"/>
      <c r="I59" s="22"/>
      <c r="J59" s="22">
        <v>0.01</v>
      </c>
      <c r="K59" s="22"/>
    </row>
    <row r="60" spans="1:11" x14ac:dyDescent="0.25">
      <c r="A60" s="24">
        <v>931</v>
      </c>
      <c r="B60" s="25" t="s">
        <v>96</v>
      </c>
      <c r="C60" s="25"/>
      <c r="D60" s="25" t="s">
        <v>118</v>
      </c>
      <c r="E60" s="33">
        <v>-528.29999999999927</v>
      </c>
      <c r="F60" s="21">
        <v>0</v>
      </c>
      <c r="G60" s="22">
        <v>0</v>
      </c>
      <c r="H60" s="22"/>
      <c r="I60" s="22">
        <v>0</v>
      </c>
      <c r="J60" s="22">
        <f>'[1]931'!K9</f>
        <v>-528.29999999999927</v>
      </c>
      <c r="K60" s="22">
        <v>0</v>
      </c>
    </row>
    <row r="61" spans="1:11" x14ac:dyDescent="0.25">
      <c r="A61" s="24">
        <v>932</v>
      </c>
      <c r="B61" s="25" t="s">
        <v>96</v>
      </c>
      <c r="C61" s="25"/>
      <c r="D61" s="25" t="s">
        <v>64</v>
      </c>
      <c r="E61" s="33">
        <v>-5544.82</v>
      </c>
      <c r="F61" s="21">
        <v>5544.82</v>
      </c>
      <c r="G61" s="22">
        <f>'[1]932'!I11</f>
        <v>507.26</v>
      </c>
      <c r="H61" s="22"/>
      <c r="I61" s="22">
        <f>'[1]932'!J11</f>
        <v>0</v>
      </c>
      <c r="J61" s="22">
        <f>'[1]932'!K11</f>
        <v>-5037.5599999999995</v>
      </c>
      <c r="K61" s="22">
        <f>'[1]932'!L11</f>
        <v>5037.5599999999995</v>
      </c>
    </row>
    <row r="62" spans="1:11" x14ac:dyDescent="0.25">
      <c r="A62" s="24">
        <v>933</v>
      </c>
      <c r="B62" s="25" t="s">
        <v>96</v>
      </c>
      <c r="C62" s="25"/>
      <c r="D62" s="25" t="s">
        <v>119</v>
      </c>
      <c r="E62" s="33">
        <v>5252.92</v>
      </c>
      <c r="F62" s="21">
        <v>0</v>
      </c>
      <c r="G62" s="22">
        <f>'[1]933'!I11</f>
        <v>13477.07</v>
      </c>
      <c r="H62" s="22"/>
      <c r="I62" s="22">
        <f>'[1]933'!J11</f>
        <v>-10185.98</v>
      </c>
      <c r="J62" s="22">
        <f>'[1]933'!K11</f>
        <v>8544.0099999999984</v>
      </c>
      <c r="K62" s="22">
        <f>'[1]933'!L11</f>
        <v>0</v>
      </c>
    </row>
    <row r="63" spans="1:11" x14ac:dyDescent="0.25">
      <c r="A63" s="24"/>
      <c r="B63" s="25"/>
      <c r="C63" s="25"/>
      <c r="D63" s="25"/>
      <c r="E63" s="33"/>
      <c r="F63" s="21"/>
      <c r="G63" s="22"/>
      <c r="H63" s="22"/>
      <c r="I63" s="22"/>
      <c r="J63" s="22" t="s">
        <v>120</v>
      </c>
      <c r="K63" s="22"/>
    </row>
    <row r="64" spans="1:11" ht="15.75" thickBot="1" x14ac:dyDescent="0.3">
      <c r="A64" s="24"/>
      <c r="B64" s="25"/>
      <c r="C64" s="25"/>
      <c r="D64" s="25"/>
      <c r="E64" s="33"/>
      <c r="F64" s="21"/>
      <c r="G64" s="22"/>
      <c r="H64" s="22"/>
      <c r="I64" s="22"/>
      <c r="J64" s="22"/>
      <c r="K64" s="22"/>
    </row>
    <row r="65" spans="1:11" ht="15.75" thickBot="1" x14ac:dyDescent="0.3">
      <c r="A65" s="24"/>
      <c r="B65" s="25"/>
      <c r="C65" s="25"/>
      <c r="D65" s="25" t="s">
        <v>121</v>
      </c>
      <c r="E65" s="35">
        <f>SUM(E6:E64)</f>
        <v>-2830022.6100000003</v>
      </c>
      <c r="F65" s="35">
        <f t="shared" ref="F65:K65" si="0">SUM(F6:F64)</f>
        <v>16134505.059999999</v>
      </c>
      <c r="G65" s="35">
        <f>SUM(G6:G64)</f>
        <v>9481028.6300000008</v>
      </c>
      <c r="H65" s="35">
        <f>SUM(H6:H64)</f>
        <v>897164.7300000001</v>
      </c>
      <c r="I65" s="35">
        <f t="shared" si="0"/>
        <v>-8490256.2699999996</v>
      </c>
      <c r="J65" s="35">
        <f>SUM(J6:J64)</f>
        <v>-1829273.1300000001</v>
      </c>
      <c r="K65" s="35">
        <f t="shared" si="0"/>
        <v>5439958.7699999986</v>
      </c>
    </row>
    <row r="66" spans="1:11" ht="15.75" thickTop="1" x14ac:dyDescent="0.25"/>
  </sheetData>
  <mergeCells count="2">
    <mergeCell ref="A1:D1"/>
    <mergeCell ref="A2:D2"/>
  </mergeCells>
  <pageMargins left="0.7" right="0.7" top="0.75" bottom="0.75" header="0.3" footer="0.3"/>
  <pageSetup scale="6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Jacqueline Left Hand Bull</cp:lastModifiedBy>
  <cp:lastPrinted>2014-01-17T00:11:54Z</cp:lastPrinted>
  <dcterms:created xsi:type="dcterms:W3CDTF">2014-01-16T22:27:28Z</dcterms:created>
  <dcterms:modified xsi:type="dcterms:W3CDTF">2014-01-17T16:40:37Z</dcterms:modified>
</cp:coreProperties>
</file>